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35" yWindow="1785" windowWidth="19440" windowHeight="7635" activeTab="2"/>
  </bookViews>
  <sheets>
    <sheet name="Planilha" sheetId="2" r:id="rId1"/>
    <sheet name="Resumo" sheetId="3" r:id="rId2"/>
    <sheet name="Cronograma" sheetId="4" r:id="rId3"/>
  </sheets>
  <definedNames>
    <definedName name="_xlnm.Print_Area" localSheetId="2">Cronograma!$A$1:$O$56</definedName>
    <definedName name="_xlnm.Print_Area" localSheetId="0">Planilha!$A$1:$H$232</definedName>
    <definedName name="_xlnm.Print_Area" localSheetId="1">Resumo!$A$1:$D$49</definedName>
    <definedName name="_xlnm.Print_Titles" localSheetId="2">Cronograma!$A:$C,Cronograma!$1:$10</definedName>
    <definedName name="_xlnm.Print_Titles" localSheetId="0">Planilha!$1:$11</definedName>
  </definedNames>
  <calcPr calcId="145621"/>
</workbook>
</file>

<file path=xl/calcChain.xml><?xml version="1.0" encoding="utf-8"?>
<calcChain xmlns="http://schemas.openxmlformats.org/spreadsheetml/2006/main">
  <c r="G219" i="2" l="1"/>
  <c r="E45" i="4" l="1"/>
  <c r="P19" i="4" l="1"/>
  <c r="M45" i="4" l="1"/>
  <c r="M46" i="4" s="1"/>
  <c r="G85" i="2" l="1"/>
  <c r="G35" i="2" l="1"/>
  <c r="G137" i="2"/>
  <c r="G79" i="2" l="1"/>
  <c r="G141" i="2"/>
  <c r="G20" i="2"/>
  <c r="G19" i="2"/>
  <c r="G177" i="2" l="1"/>
  <c r="G176" i="2"/>
  <c r="G169" i="2"/>
  <c r="G168" i="2"/>
  <c r="G167" i="2" l="1"/>
  <c r="G166" i="2"/>
  <c r="G165" i="2"/>
  <c r="G164" i="2"/>
  <c r="G17" i="2"/>
  <c r="G84" i="2"/>
  <c r="G92" i="2" l="1"/>
  <c r="G187" i="2" l="1"/>
  <c r="G186" i="2"/>
  <c r="G185" i="2"/>
  <c r="G136" i="2" l="1"/>
  <c r="G90" i="2" l="1"/>
  <c r="G213" i="2" l="1"/>
  <c r="G135" i="2" l="1"/>
  <c r="G134" i="2"/>
  <c r="G133" i="2"/>
  <c r="G60" i="2"/>
  <c r="G129" i="2"/>
  <c r="G128" i="2"/>
  <c r="G131" i="2" l="1"/>
  <c r="G149" i="2"/>
  <c r="G132" i="2"/>
  <c r="G130" i="2"/>
  <c r="G108" i="2"/>
  <c r="G34" i="2" l="1"/>
  <c r="G33" i="2"/>
  <c r="G32" i="2"/>
  <c r="G190" i="2" l="1"/>
  <c r="G199" i="2"/>
  <c r="G158" i="2"/>
  <c r="G157" i="2"/>
  <c r="G156" i="2"/>
  <c r="G155" i="2"/>
  <c r="G110" i="2"/>
  <c r="G109" i="2"/>
  <c r="G104" i="2"/>
  <c r="G122" i="2"/>
  <c r="G146" i="2"/>
  <c r="G140" i="2"/>
  <c r="G139" i="2" s="1"/>
  <c r="G127" i="2"/>
  <c r="G77" i="2"/>
  <c r="G73" i="2"/>
  <c r="G148" i="2" l="1"/>
  <c r="G91" i="2"/>
  <c r="G126" i="2"/>
  <c r="G204" i="2"/>
  <c r="G203" i="2"/>
  <c r="G208" i="2"/>
  <c r="G207" i="2" s="1"/>
  <c r="G74" i="2"/>
  <c r="G40" i="2"/>
  <c r="G58" i="2"/>
  <c r="G51" i="2"/>
  <c r="G54" i="2"/>
  <c r="G53" i="2"/>
  <c r="G52" i="2"/>
  <c r="G49" i="2"/>
  <c r="G48" i="2"/>
  <c r="G47" i="2"/>
  <c r="G46" i="2"/>
  <c r="G71" i="2" l="1"/>
  <c r="G39" i="2"/>
  <c r="G205" i="2"/>
  <c r="G76" i="2"/>
  <c r="G56" i="2"/>
  <c r="G57" i="2"/>
  <c r="G50" i="2"/>
  <c r="G41" i="2"/>
  <c r="G125" i="2"/>
  <c r="G124" i="2"/>
  <c r="G113" i="2"/>
  <c r="G29" i="2" l="1"/>
  <c r="G198" i="2" l="1"/>
  <c r="G106" i="2" l="1"/>
  <c r="G111" i="2"/>
  <c r="G30" i="2"/>
  <c r="G83" i="2"/>
  <c r="G63" i="2"/>
  <c r="G147" i="2"/>
  <c r="G107" i="2"/>
  <c r="G112" i="2" l="1"/>
  <c r="G82" i="2"/>
  <c r="G31" i="2"/>
  <c r="G62" i="2"/>
  <c r="G67" i="2"/>
  <c r="G28" i="2"/>
  <c r="G59" i="2" l="1"/>
  <c r="G25" i="2" l="1"/>
  <c r="B33" i="3"/>
  <c r="B30" i="3"/>
  <c r="B7" i="4"/>
  <c r="B6" i="4"/>
  <c r="A7" i="4"/>
  <c r="A6" i="4"/>
  <c r="A7" i="3"/>
  <c r="A6" i="3"/>
  <c r="C6" i="3"/>
  <c r="G61" i="2" l="1"/>
  <c r="D45" i="4" l="1"/>
  <c r="D46" i="4" s="1"/>
  <c r="P43" i="4"/>
  <c r="P39" i="4"/>
  <c r="P37" i="4"/>
  <c r="P35" i="4"/>
  <c r="P33" i="4"/>
  <c r="P31" i="4"/>
  <c r="P29" i="4"/>
  <c r="P27" i="4"/>
  <c r="P25" i="4"/>
  <c r="P23" i="4"/>
  <c r="P21" i="4"/>
  <c r="P17" i="4"/>
  <c r="P15" i="4"/>
  <c r="P13" i="4"/>
  <c r="P11" i="4"/>
  <c r="C31" i="3" l="1"/>
  <c r="G175" i="2" l="1"/>
  <c r="G174" i="2"/>
  <c r="G118" i="2" l="1"/>
  <c r="G173" i="2"/>
  <c r="A42" i="4" l="1"/>
  <c r="G218" i="2"/>
  <c r="G220" i="2" s="1"/>
  <c r="G221" i="2" l="1"/>
  <c r="C46" i="4" s="1"/>
  <c r="H218" i="2"/>
  <c r="H220" i="2"/>
  <c r="D31" i="3" l="1"/>
  <c r="C43" i="4" s="1"/>
  <c r="N45" i="4" l="1"/>
  <c r="N46" i="4" s="1"/>
  <c r="K44" i="4"/>
  <c r="K45" i="4" s="1"/>
  <c r="K46" i="4" s="1"/>
  <c r="I44" i="4"/>
  <c r="G44" i="4"/>
  <c r="J44" i="4"/>
  <c r="J45" i="4" s="1"/>
  <c r="J46" i="4" s="1"/>
  <c r="H44" i="4"/>
  <c r="D32" i="3"/>
  <c r="D33" i="3" s="1"/>
  <c r="L44" i="4" l="1"/>
  <c r="L45" i="4" s="1"/>
  <c r="L46" i="4" s="1"/>
  <c r="O45" i="4"/>
  <c r="O46" i="4" s="1"/>
  <c r="I45" i="4"/>
  <c r="I46" i="4" s="1"/>
  <c r="E46" i="4"/>
  <c r="C45" i="4"/>
  <c r="F45" i="4"/>
  <c r="F46" i="4" s="1"/>
  <c r="G45" i="4"/>
  <c r="G46" i="4" s="1"/>
  <c r="H45" i="4"/>
  <c r="H46" i="4" s="1"/>
  <c r="P44" i="4" l="1"/>
  <c r="Q44" i="4" s="1"/>
  <c r="P46" i="4" l="1"/>
  <c r="P45" i="4"/>
  <c r="C28" i="3" l="1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B39" i="4" l="1"/>
  <c r="B35" i="4"/>
  <c r="B31" i="4"/>
  <c r="B27" i="4"/>
  <c r="B23" i="4"/>
  <c r="B19" i="4"/>
  <c r="B15" i="4"/>
  <c r="B11" i="4"/>
  <c r="B37" i="4"/>
  <c r="B33" i="4"/>
  <c r="B29" i="4"/>
  <c r="B25" i="4"/>
  <c r="B21" i="4"/>
  <c r="B17" i="4"/>
  <c r="B13" i="4"/>
  <c r="G211" i="2" l="1"/>
  <c r="G212" i="2"/>
  <c r="G182" i="2"/>
  <c r="G183" i="2"/>
  <c r="G184" i="2"/>
  <c r="G188" i="2"/>
  <c r="G189" i="2"/>
  <c r="G191" i="2"/>
  <c r="G192" i="2"/>
  <c r="G193" i="2"/>
  <c r="G194" i="2"/>
  <c r="G195" i="2"/>
  <c r="G196" i="2"/>
  <c r="G197" i="2"/>
  <c r="G162" i="2"/>
  <c r="G163" i="2"/>
  <c r="G123" i="2"/>
  <c r="G119" i="2"/>
  <c r="G120" i="2"/>
  <c r="G121" i="2"/>
  <c r="G116" i="2"/>
  <c r="G117" i="2"/>
  <c r="G96" i="2"/>
  <c r="G103" i="2"/>
  <c r="G105" i="2"/>
  <c r="G89" i="2"/>
  <c r="G88" i="2"/>
  <c r="G87" i="2" s="1"/>
  <c r="G66" i="2"/>
  <c r="G68" i="2"/>
  <c r="G69" i="2"/>
  <c r="G70" i="2"/>
  <c r="G72" i="2"/>
  <c r="G75" i="2"/>
  <c r="G78" i="2"/>
  <c r="G80" i="2"/>
  <c r="G55" i="2"/>
  <c r="G45" i="2"/>
  <c r="G24" i="2"/>
  <c r="G26" i="2"/>
  <c r="G27" i="2"/>
  <c r="G23" i="2"/>
  <c r="G22" i="2" s="1"/>
  <c r="G18" i="2"/>
  <c r="G15" i="2"/>
  <c r="G16" i="2"/>
  <c r="G14" i="2"/>
  <c r="G161" i="2"/>
  <c r="G115" i="2" l="1"/>
  <c r="G13" i="2"/>
  <c r="G210" i="2"/>
  <c r="D15" i="3"/>
  <c r="C13" i="4" s="1"/>
  <c r="D18" i="3"/>
  <c r="C19" i="4" s="1"/>
  <c r="D14" i="3"/>
  <c r="C11" i="4" s="1"/>
  <c r="F12" i="4" s="1"/>
  <c r="G144" i="2"/>
  <c r="G43" i="2"/>
  <c r="G100" i="2"/>
  <c r="G42" i="2"/>
  <c r="G99" i="2"/>
  <c r="G81" i="2"/>
  <c r="G65" i="2" s="1"/>
  <c r="G172" i="2"/>
  <c r="G171" i="2" s="1"/>
  <c r="G38" i="2"/>
  <c r="G95" i="2"/>
  <c r="G44" i="2"/>
  <c r="G159" i="2"/>
  <c r="G97" i="2"/>
  <c r="G152" i="2"/>
  <c r="G151" i="2" s="1"/>
  <c r="G154" i="2"/>
  <c r="G180" i="2"/>
  <c r="G153" i="2"/>
  <c r="G98" i="2"/>
  <c r="G145" i="2"/>
  <c r="G181" i="2"/>
  <c r="G160" i="2"/>
  <c r="G202" i="2"/>
  <c r="G201" i="2" s="1"/>
  <c r="G101" i="2"/>
  <c r="G102" i="2"/>
  <c r="G179" i="2" l="1"/>
  <c r="G37" i="2"/>
  <c r="G94" i="2"/>
  <c r="G143" i="2"/>
  <c r="M14" i="4"/>
  <c r="K14" i="4"/>
  <c r="I14" i="4"/>
  <c r="G14" i="4"/>
  <c r="N14" i="4"/>
  <c r="L14" i="4"/>
  <c r="J14" i="4"/>
  <c r="H14" i="4"/>
  <c r="I20" i="4"/>
  <c r="J20" i="4"/>
  <c r="G20" i="4"/>
  <c r="H20" i="4"/>
  <c r="F20" i="4"/>
  <c r="E12" i="4"/>
  <c r="D12" i="4"/>
  <c r="D14" i="4"/>
  <c r="D25" i="3"/>
  <c r="C33" i="4" s="1"/>
  <c r="D20" i="3"/>
  <c r="C23" i="4" s="1"/>
  <c r="D16" i="3"/>
  <c r="C15" i="4" s="1"/>
  <c r="D22" i="3"/>
  <c r="C27" i="4" s="1"/>
  <c r="D24" i="3"/>
  <c r="C31" i="4" s="1"/>
  <c r="D28" i="3"/>
  <c r="D21" i="3"/>
  <c r="C25" i="4" s="1"/>
  <c r="E14" i="4"/>
  <c r="F14" i="4"/>
  <c r="D19" i="3"/>
  <c r="C21" i="4" s="1"/>
  <c r="D26" i="3"/>
  <c r="C35" i="4" s="1"/>
  <c r="G215" i="2" l="1"/>
  <c r="K20" i="4"/>
  <c r="O14" i="4"/>
  <c r="P14" i="4" s="1"/>
  <c r="Q14" i="4" s="1"/>
  <c r="M26" i="4"/>
  <c r="K26" i="4"/>
  <c r="I26" i="4"/>
  <c r="L26" i="4"/>
  <c r="J26" i="4"/>
  <c r="H26" i="4"/>
  <c r="M32" i="4"/>
  <c r="L32" i="4"/>
  <c r="L34" i="4"/>
  <c r="I34" i="4"/>
  <c r="M34" i="4"/>
  <c r="K34" i="4"/>
  <c r="M36" i="4"/>
  <c r="K36" i="4"/>
  <c r="I36" i="4"/>
  <c r="L36" i="4"/>
  <c r="J36" i="4"/>
  <c r="H36" i="4"/>
  <c r="J22" i="4"/>
  <c r="K22" i="4"/>
  <c r="I22" i="4"/>
  <c r="L22" i="4"/>
  <c r="L28" i="4"/>
  <c r="J28" i="4"/>
  <c r="M28" i="4"/>
  <c r="K28" i="4"/>
  <c r="I28" i="4"/>
  <c r="N24" i="4"/>
  <c r="L24" i="4"/>
  <c r="J24" i="4"/>
  <c r="H24" i="4"/>
  <c r="M24" i="4"/>
  <c r="K24" i="4"/>
  <c r="I24" i="4"/>
  <c r="N32" i="4"/>
  <c r="K32" i="4"/>
  <c r="J34" i="4"/>
  <c r="G36" i="4"/>
  <c r="D16" i="4"/>
  <c r="E16" i="4"/>
  <c r="H22" i="4"/>
  <c r="G26" i="4"/>
  <c r="G24" i="4"/>
  <c r="O12" i="4"/>
  <c r="C39" i="4"/>
  <c r="P20" i="4"/>
  <c r="Q20" i="4" s="1"/>
  <c r="D23" i="3"/>
  <c r="C29" i="4" s="1"/>
  <c r="D17" i="3"/>
  <c r="N26" i="4" l="1"/>
  <c r="N36" i="4"/>
  <c r="P36" i="4" s="1"/>
  <c r="Q36" i="4" s="1"/>
  <c r="N28" i="4"/>
  <c r="P28" i="4" s="1"/>
  <c r="Q28" i="4" s="1"/>
  <c r="O24" i="4"/>
  <c r="P24" i="4" s="1"/>
  <c r="Q24" i="4" s="1"/>
  <c r="M22" i="4"/>
  <c r="P22" i="4" s="1"/>
  <c r="Q22" i="4" s="1"/>
  <c r="G216" i="2"/>
  <c r="G223" i="2" s="1"/>
  <c r="O32" i="4"/>
  <c r="N34" i="4"/>
  <c r="P34" i="4" s="1"/>
  <c r="Q34" i="4" s="1"/>
  <c r="M40" i="4"/>
  <c r="N40" i="4"/>
  <c r="K40" i="4"/>
  <c r="L40" i="4"/>
  <c r="M30" i="4"/>
  <c r="N30" i="4" s="1"/>
  <c r="P26" i="4"/>
  <c r="Q26" i="4" s="1"/>
  <c r="P32" i="4"/>
  <c r="Q32" i="4" s="1"/>
  <c r="F16" i="4"/>
  <c r="P16" i="4" s="1"/>
  <c r="Q16" i="4" s="1"/>
  <c r="D41" i="4"/>
  <c r="D42" i="4" s="1"/>
  <c r="P12" i="4"/>
  <c r="Q12" i="4" s="1"/>
  <c r="C17" i="4"/>
  <c r="O40" i="4" l="1"/>
  <c r="P40" i="4" s="1"/>
  <c r="Q40" i="4" s="1"/>
  <c r="J18" i="4"/>
  <c r="H18" i="4"/>
  <c r="K18" i="4"/>
  <c r="I18" i="4"/>
  <c r="F18" i="4"/>
  <c r="F41" i="4" s="1"/>
  <c r="G18" i="4"/>
  <c r="E18" i="4"/>
  <c r="P30" i="4"/>
  <c r="Q30" i="4" s="1"/>
  <c r="D47" i="4"/>
  <c r="D48" i="4" s="1"/>
  <c r="L18" i="4" l="1"/>
  <c r="L41" i="4" s="1"/>
  <c r="E41" i="4"/>
  <c r="E42" i="4" s="1"/>
  <c r="L42" i="4"/>
  <c r="L47" i="4" s="1"/>
  <c r="J41" i="4"/>
  <c r="J42" i="4" s="1"/>
  <c r="J47" i="4" s="1"/>
  <c r="D27" i="3"/>
  <c r="D29" i="3" s="1"/>
  <c r="P18" i="4" l="1"/>
  <c r="Q18" i="4" s="1"/>
  <c r="H215" i="2"/>
  <c r="H37" i="2"/>
  <c r="H13" i="2"/>
  <c r="H65" i="2"/>
  <c r="H143" i="2"/>
  <c r="H139" i="2"/>
  <c r="H201" i="2"/>
  <c r="H207" i="2"/>
  <c r="H94" i="2"/>
  <c r="H151" i="2"/>
  <c r="H210" i="2"/>
  <c r="H115" i="2"/>
  <c r="H22" i="2"/>
  <c r="H171" i="2"/>
  <c r="H87" i="2"/>
  <c r="C42" i="4"/>
  <c r="D30" i="3"/>
  <c r="C37" i="4"/>
  <c r="H179" i="2"/>
  <c r="M38" i="4" l="1"/>
  <c r="M41" i="4" s="1"/>
  <c r="M42" i="4" s="1"/>
  <c r="M47" i="4" s="1"/>
  <c r="N38" i="4"/>
  <c r="N41" i="4" s="1"/>
  <c r="K41" i="4"/>
  <c r="C41" i="4"/>
  <c r="C47" i="4" s="1"/>
  <c r="G41" i="4"/>
  <c r="E47" i="4"/>
  <c r="D34" i="3"/>
  <c r="O38" i="4" l="1"/>
  <c r="K42" i="4"/>
  <c r="K47" i="4" s="1"/>
  <c r="N42" i="4"/>
  <c r="N47" i="4" s="1"/>
  <c r="O41" i="4"/>
  <c r="O42" i="4" s="1"/>
  <c r="O47" i="4" s="1"/>
  <c r="I41" i="4"/>
  <c r="I42" i="4" s="1"/>
  <c r="I47" i="4" s="1"/>
  <c r="H41" i="4"/>
  <c r="H42" i="4" s="1"/>
  <c r="H47" i="4" s="1"/>
  <c r="F42" i="4"/>
  <c r="F47" i="4" s="1"/>
  <c r="G42" i="4"/>
  <c r="G47" i="4" s="1"/>
  <c r="E48" i="4"/>
  <c r="P38" i="4"/>
  <c r="Q38" i="4" l="1"/>
  <c r="P41" i="4"/>
  <c r="F48" i="4"/>
  <c r="G48" i="4" s="1"/>
  <c r="H48" i="4" s="1"/>
  <c r="I48" i="4" s="1"/>
  <c r="P42" i="4"/>
  <c r="J48" i="4" l="1"/>
  <c r="K48" i="4" s="1"/>
  <c r="P47" i="4"/>
  <c r="L48" i="4" l="1"/>
  <c r="M48" i="4" s="1"/>
  <c r="N48" i="4" s="1"/>
  <c r="O48" i="4" s="1"/>
</calcChain>
</file>

<file path=xl/sharedStrings.xml><?xml version="1.0" encoding="utf-8"?>
<sst xmlns="http://schemas.openxmlformats.org/spreadsheetml/2006/main" count="806" uniqueCount="602">
  <si>
    <t>un</t>
  </si>
  <si>
    <t>Projeto executivo de estrutura em formato A1</t>
  </si>
  <si>
    <t>Projeto executivo de instalações hidráulicas em formato A1</t>
  </si>
  <si>
    <t>Projeto executivo de instalações elétricas em formato A1</t>
  </si>
  <si>
    <t>Projeto executivo de arquitetura em formato A1</t>
  </si>
  <si>
    <t>tx</t>
  </si>
  <si>
    <t>m²</t>
  </si>
  <si>
    <t>01.21.010</t>
  </si>
  <si>
    <t>Taxa de mobilização e desmobilização de equipamentos para execução de sondagem</t>
  </si>
  <si>
    <t>01.21.100</t>
  </si>
  <si>
    <t>Sondagem do terreno a trado</t>
  </si>
  <si>
    <t>m</t>
  </si>
  <si>
    <t>m³</t>
  </si>
  <si>
    <t>cj</t>
  </si>
  <si>
    <t>unxmês</t>
  </si>
  <si>
    <t>02.02.130</t>
  </si>
  <si>
    <t>Locação de container tipo escritório com 1 vaso sanitário, 1 lavatório e 1 ponto para chuveiro - área mínima de 13,80 m²</t>
  </si>
  <si>
    <t>02.02.140</t>
  </si>
  <si>
    <t>Locação de container tipo sanitário com 2 vasos sanitários, 2 lavatórios, 2 mictórios e 4 pontos para chuveiro - área mínima de 13,80 m²</t>
  </si>
  <si>
    <t>02.02.150</t>
  </si>
  <si>
    <t>02.03.080</t>
  </si>
  <si>
    <t>Fechamento provisório de vãos em chapa de madeira compensada</t>
  </si>
  <si>
    <t>02.03.120</t>
  </si>
  <si>
    <t>Tapume fixo para fechamento de áreas, com portão</t>
  </si>
  <si>
    <t>m²xmês</t>
  </si>
  <si>
    <t>02.05.060</t>
  </si>
  <si>
    <t>Montagem e desmontagem de andaime torre metálica com altura até 10 m</t>
  </si>
  <si>
    <t>02.05.090</t>
  </si>
  <si>
    <t>Montagem e desmontagem de andaime tubular fachadeiro com altura até 10 m</t>
  </si>
  <si>
    <t>02.05.100</t>
  </si>
  <si>
    <t>Montagem e desmontagem de andaime tubular fachadeiro com altura superior a 10 m</t>
  </si>
  <si>
    <t>mxmês</t>
  </si>
  <si>
    <t>Andaime torre metálico (1,5 x 1,5 m) com piso metálico</t>
  </si>
  <si>
    <t>Andaime tubular fachadeiro com piso metálico e sapatas ajustáveis</t>
  </si>
  <si>
    <t>02.08.020</t>
  </si>
  <si>
    <t>Placa de identificação para obra</t>
  </si>
  <si>
    <t>02.09.030</t>
  </si>
  <si>
    <t>Limpeza manual do terreno, inclusive troncos até 5 cm de diâmetro, com caminhão à disposição, dentro da obra, até o raio de 1,0 km</t>
  </si>
  <si>
    <t>02.10.060</t>
  </si>
  <si>
    <t>Locação de vias, calçadas, tanques e lagoas</t>
  </si>
  <si>
    <t>03.01.020</t>
  </si>
  <si>
    <t>Demolição manual de concreto simples</t>
  </si>
  <si>
    <t>03.01.040</t>
  </si>
  <si>
    <t>Demolição manual de concreto armado</t>
  </si>
  <si>
    <t>03.01.240</t>
  </si>
  <si>
    <t>Demolição mecanizada de pavimento ou piso em concreto, inclusive fragmentação, carregamento, transporte até 1,0 quilômetro e descarregamento</t>
  </si>
  <si>
    <t>03.02.040</t>
  </si>
  <si>
    <t>Demolição manual de alvenaria de elevação ou elemento vazado, incluindo revestimento</t>
  </si>
  <si>
    <t>03.04.020</t>
  </si>
  <si>
    <t>Demolição manual de revestimento cerâmico, incluindo a base</t>
  </si>
  <si>
    <t>03.06.050</t>
  </si>
  <si>
    <t>Desmonte (levantamento) mecanizado de pavimento em paralelepípedo ou lajota de concreto, inclusive carregamento, transporte até 1,0 quilômetro e descarregamento</t>
  </si>
  <si>
    <t>03.08.200</t>
  </si>
  <si>
    <t>Demolição manual de painéis divisórias, inclusive montantes metálicos</t>
  </si>
  <si>
    <t>kg</t>
  </si>
  <si>
    <t>04.08.020</t>
  </si>
  <si>
    <t>Retirada de folha de esquadria em madeira</t>
  </si>
  <si>
    <t>04.08.060</t>
  </si>
  <si>
    <t>Retirada de batente com guarnição e peças lineares em madeira, chumbados</t>
  </si>
  <si>
    <t>04.09.020</t>
  </si>
  <si>
    <t>Retirada de esquadria metálica em geral</t>
  </si>
  <si>
    <t>04.09.080</t>
  </si>
  <si>
    <t>Retirada de batente, corrimão ou peças lineares metálicas, fixados</t>
  </si>
  <si>
    <t>04.09.100</t>
  </si>
  <si>
    <t>Retirada de guarda-corpo ou gradil em geral</t>
  </si>
  <si>
    <t>04.11.020</t>
  </si>
  <si>
    <t>Retirada de aparelho sanitário incluindo acessórios</t>
  </si>
  <si>
    <t>04.11.030</t>
  </si>
  <si>
    <t>Retirada de bancada incluindo pertences</t>
  </si>
  <si>
    <t>04.11.080</t>
  </si>
  <si>
    <t>Retirada de registro ou válvula embutidos</t>
  </si>
  <si>
    <t>04.11.120</t>
  </si>
  <si>
    <t>Retirada de torneira ou chuveiro</t>
  </si>
  <si>
    <t>04.11.140</t>
  </si>
  <si>
    <t>Retirada de sifão ou metais sanitários diversos</t>
  </si>
  <si>
    <t>04.40.010</t>
  </si>
  <si>
    <t>Retirada manual de guia pré-moldada, inclusive limpeza, carregamento, transporte até 1,0 quilômetro e descarregamento</t>
  </si>
  <si>
    <t>05.10.021</t>
  </si>
  <si>
    <t>Transporte de solo de 1ª e 2ª categoria por caminhão para distâncias superiores ao 2° km até o 3° km</t>
  </si>
  <si>
    <t>06.11.040</t>
  </si>
  <si>
    <t>Reaterro manual apiloado sem controle de compactação</t>
  </si>
  <si>
    <t>08.02.050</t>
  </si>
  <si>
    <t>Cimbramento tubular metálico</t>
  </si>
  <si>
    <t>m³xmês</t>
  </si>
  <si>
    <t>08.02.060</t>
  </si>
  <si>
    <t>Montagem e desmontagem de cimbramento tubular metálico</t>
  </si>
  <si>
    <t>09.01.020</t>
  </si>
  <si>
    <t>Forma em madeira comum para fundação</t>
  </si>
  <si>
    <t>09.01.030</t>
  </si>
  <si>
    <t>Forma em madeira comum para estrutura</t>
  </si>
  <si>
    <t>10.01.040</t>
  </si>
  <si>
    <t>10.01.060</t>
  </si>
  <si>
    <t>10.02.020</t>
  </si>
  <si>
    <t>Armadura em tela soldada de aço</t>
  </si>
  <si>
    <t>11.01.100</t>
  </si>
  <si>
    <t>Concreto usinado, fck = 20,0 MPa</t>
  </si>
  <si>
    <t>11.01.160</t>
  </si>
  <si>
    <t>Concreto usinado, fck = 30,0 MPa</t>
  </si>
  <si>
    <t>11.01.320</t>
  </si>
  <si>
    <t>Concreto usinado, fck = 30,0 MPa - para bombeamento</t>
  </si>
  <si>
    <t>11.16.020</t>
  </si>
  <si>
    <t>Lançamento, espalhamento e adensamento de concreto ou massa em lastro e/ou enchimento</t>
  </si>
  <si>
    <t>11.16.040</t>
  </si>
  <si>
    <t>Lançamento e adensamento de concreto ou massa em fundação</t>
  </si>
  <si>
    <t>11.16.060</t>
  </si>
  <si>
    <t>Lançamento e adensamento de concreto ou massa em estrutura</t>
  </si>
  <si>
    <t>11.16.080</t>
  </si>
  <si>
    <t>Lançamento e adensamento de concreto ou massa por bombeamento</t>
  </si>
  <si>
    <t>11.18.040</t>
  </si>
  <si>
    <t>Lastro de pedra britada</t>
  </si>
  <si>
    <t>11.18.060</t>
  </si>
  <si>
    <t>Lona plástica</t>
  </si>
  <si>
    <t>12.12</t>
  </si>
  <si>
    <t>12.14</t>
  </si>
  <si>
    <t>13.01.040</t>
  </si>
  <si>
    <t>Laje pré-fabricada mista vigota treliçada/lajota cerâmica - LT 16 (12+4) e capa com concreto de 20MPa</t>
  </si>
  <si>
    <t>14.02.040</t>
  </si>
  <si>
    <t>Alvenaria de elevação de 1 tijolo maciço comum</t>
  </si>
  <si>
    <t>14.20.010</t>
  </si>
  <si>
    <t>Vergas, contravergas e pilaretes de concreto armado</t>
  </si>
  <si>
    <t>14.25.040</t>
  </si>
  <si>
    <t>Alvenaria em bloco de vidro com armação</t>
  </si>
  <si>
    <t>14.30.070</t>
  </si>
  <si>
    <t>15.03.030</t>
  </si>
  <si>
    <t>Fornecimento e montagem de estrutura em aço ASTM-A36, sem pintura</t>
  </si>
  <si>
    <t>17.01.020</t>
  </si>
  <si>
    <t>Argamassa de regularização e/ou proteção</t>
  </si>
  <si>
    <t>17.01.060</t>
  </si>
  <si>
    <t>Regularização de piso com nata de cimento e bianco</t>
  </si>
  <si>
    <t>17.02.020</t>
  </si>
  <si>
    <t>Chapisco</t>
  </si>
  <si>
    <t>17.02.140</t>
  </si>
  <si>
    <t>Emboço desempenado com espuma de poliéster</t>
  </si>
  <si>
    <t>17.02.220</t>
  </si>
  <si>
    <t>Reboco</t>
  </si>
  <si>
    <t>17.10.020</t>
  </si>
  <si>
    <t>Piso em granilite moldado no local</t>
  </si>
  <si>
    <t>17.10.410</t>
  </si>
  <si>
    <t>Rodapé em placas pré-moldadas de granilite, acabamento encerado, até 10 cm</t>
  </si>
  <si>
    <t>17.40.010</t>
  </si>
  <si>
    <t>Reparos em piso de granilite - estucamento e polimento</t>
  </si>
  <si>
    <t>18.06.410</t>
  </si>
  <si>
    <t>Rejuntamento em placas cerâmicas com argamassa industrializada para rejunte, juntas acima de 3 até 5 mm</t>
  </si>
  <si>
    <t>19.01.060</t>
  </si>
  <si>
    <t>23.04.600</t>
  </si>
  <si>
    <t>Porta em laminado fenólico melamínico com acabamento liso, batente metálico - 80 x 210 cm</t>
  </si>
  <si>
    <t>23.04.610</t>
  </si>
  <si>
    <t>Porta em laminado fenólico melamínico com acabamento liso, batente metálico - 90 x 210 cm</t>
  </si>
  <si>
    <t>24.01.010</t>
  </si>
  <si>
    <t>Caixilho em ferro fixo, sob medida</t>
  </si>
  <si>
    <t>24.01.030</t>
  </si>
  <si>
    <t>Caixilho em ferro basculante, sob medida</t>
  </si>
  <si>
    <t>24.01.270</t>
  </si>
  <si>
    <t>24.02.010</t>
  </si>
  <si>
    <t>Porta em ferro de abrir, para receber vidro, sob medida</t>
  </si>
  <si>
    <t>24.02.040</t>
  </si>
  <si>
    <t>Porta/portão tipo gradil sob medida</t>
  </si>
  <si>
    <t>24.02.060</t>
  </si>
  <si>
    <t>Porta/portão de abrir em chapa, sob medida</t>
  </si>
  <si>
    <t>24.02.490</t>
  </si>
  <si>
    <t>Grade em barra chata soldada de 1 1/2´ x 1/4´, sob medida</t>
  </si>
  <si>
    <t>24.08.020</t>
  </si>
  <si>
    <t>Corrimão duplo em tubo de aço inoxidável escovado, com diâmetro de 1 1/2´ e montantes com diâmetro de 2´</t>
  </si>
  <si>
    <t>25.01.450</t>
  </si>
  <si>
    <t>Caixilho em alumínio para pele de vidro, tipo fachada</t>
  </si>
  <si>
    <t>25.02.040</t>
  </si>
  <si>
    <t>Porta de entrada de correr em alumínio, sob medida</t>
  </si>
  <si>
    <t>26.01.080</t>
  </si>
  <si>
    <t>Vidro liso transparente de 6 mm</t>
  </si>
  <si>
    <t>26.01.168</t>
  </si>
  <si>
    <t>Vidro liso laminado incolor de 6 mm</t>
  </si>
  <si>
    <t>26.02.160</t>
  </si>
  <si>
    <t>Vidro temperado cinza ou bronze de 10 mm</t>
  </si>
  <si>
    <t>26.04.010</t>
  </si>
  <si>
    <t>Espelho em vidro cristal liso, espessura de 4 mm, colocado sobre a parede</t>
  </si>
  <si>
    <t>28.01.020</t>
  </si>
  <si>
    <t>28.01.030</t>
  </si>
  <si>
    <t>28.01.171</t>
  </si>
  <si>
    <t>Mola aérea para porta, com esforço acima de 60 kg até 80 kg</t>
  </si>
  <si>
    <t>28.01.550</t>
  </si>
  <si>
    <t>Fechadura com maçaneta tipo alavanca em aço inoxidável, para porta externa</t>
  </si>
  <si>
    <t>29.01.030</t>
  </si>
  <si>
    <t>Perfil em alumínio natural</t>
  </si>
  <si>
    <t>30.01.040</t>
  </si>
  <si>
    <t>Barra de apoio reta, para pessoas com mobilidade reduzida, em tubo de aço inoxidável de 1 1/2´ x 900 mm</t>
  </si>
  <si>
    <t>30.01.120</t>
  </si>
  <si>
    <t>Barra de apoio reta, para pessoas com mobilidade reduzida, em tubo de aço inoxidável de 1 1/4´ x 400 mm</t>
  </si>
  <si>
    <t>30.03.040</t>
  </si>
  <si>
    <t>Bebedouro elétrico de pressão em aço inoxidável, capacidade de refrigeração de 16,6 l/h</t>
  </si>
  <si>
    <t>30.04.030</t>
  </si>
  <si>
    <t>Piso em ladrilho hidráulico podotátil várias cores (25x25x2,5cm), assentado com argamassa mista</t>
  </si>
  <si>
    <t>30.04.070</t>
  </si>
  <si>
    <t>Rejuntamento de piso em ladrilho hidráulico (25x25x2,5cm) com argamassa industrializada para rejunte, juntas de 2 mm</t>
  </si>
  <si>
    <t>30.06.010</t>
  </si>
  <si>
    <t>Placa para sinalização tátil (início ou final) em braile para corrimão</t>
  </si>
  <si>
    <t>30.14.020</t>
  </si>
  <si>
    <t>Elevador de uso restrito a pessoas com mobilidade reduzida com 03 paradas, capacidade de 225 kg - uso interno em alvenaria</t>
  </si>
  <si>
    <t>32.07.060</t>
  </si>
  <si>
    <t>Junta de latão bitola de 1/8´</t>
  </si>
  <si>
    <t>32.16.030</t>
  </si>
  <si>
    <t>Impermeabilização em membrana de asfalto modificado com elastômeros, na cor preta</t>
  </si>
  <si>
    <t>32.17.030</t>
  </si>
  <si>
    <t>Impermeabilização em argamassa polimérica para umidade e água de percolação</t>
  </si>
  <si>
    <t>33.02.080</t>
  </si>
  <si>
    <t>Massa corrida à base de resina acrílica</t>
  </si>
  <si>
    <t>33.06.020</t>
  </si>
  <si>
    <t>Acrílico para quadras e pisos cimentados</t>
  </si>
  <si>
    <t>33.10.030</t>
  </si>
  <si>
    <t>Tinta acrílica antimofo em massa, inclusive preparo</t>
  </si>
  <si>
    <t>33.11.020</t>
  </si>
  <si>
    <t>Esmalte em superfície metálica, inclusive preparo</t>
  </si>
  <si>
    <t>33.12.010</t>
  </si>
  <si>
    <t>Esmalte em superfície de madeira, inclusive preparo</t>
  </si>
  <si>
    <t>34.01.010</t>
  </si>
  <si>
    <t>Terra vegetal orgânica comum</t>
  </si>
  <si>
    <t>34.01.020</t>
  </si>
  <si>
    <t>Limpeza e regularização de áreas para ajardinamento (jardins e canteiros)</t>
  </si>
  <si>
    <t>34.02.020</t>
  </si>
  <si>
    <t>Plantio de grama batatais em placas (praças e áreas abertas)</t>
  </si>
  <si>
    <t>34.04.130</t>
  </si>
  <si>
    <t>Árvore ornamental tipo Ipê Amarelo - h= 2,00 m</t>
  </si>
  <si>
    <t>34.13.011</t>
  </si>
  <si>
    <t>Corte, recorte e remoção de árvore  inclusive as raízes - diâmetro (DAP)&gt;5cm&lt;15cm</t>
  </si>
  <si>
    <t>34.13.041</t>
  </si>
  <si>
    <t>Corte, recorte e remoção de árvore inclusive as raízes - diâmetro (DAP)&gt;45cm&lt;60cm</t>
  </si>
  <si>
    <t>34.13.051</t>
  </si>
  <si>
    <t>Corte, recorte e remoção de árvore inclusive as raízes - diâmetro (DAP)&gt;60cm&lt;100cm</t>
  </si>
  <si>
    <t>35.07.020</t>
  </si>
  <si>
    <t>Plataforma com 3 mastros galvanizados, h= 7,00 m</t>
  </si>
  <si>
    <t>35.07.070</t>
  </si>
  <si>
    <t>Mastro para bandeira galvanizado, h= 7,00 m</t>
  </si>
  <si>
    <t>37.03.200</t>
  </si>
  <si>
    <t>Quadro de distribuição universal de embutir, para disjuntores 16 DIN / 12 Bolt-on - 150 A - sem componentes</t>
  </si>
  <si>
    <t>37.04.250</t>
  </si>
  <si>
    <t>Quadro de distribuição universal de sobrepor, para disjuntores 16 DIN / 12 Bolt-on - 150 A - sem componentes</t>
  </si>
  <si>
    <t>37.13.610</t>
  </si>
  <si>
    <t>Disjuntor termomagnético, unipolar 127/220 V, corrente de 35 A até 50 A</t>
  </si>
  <si>
    <t>37.13.640</t>
  </si>
  <si>
    <t>Disjuntor termomagnético, bipolar 220/380 V, corrente de 60 A até 100 A</t>
  </si>
  <si>
    <t>38.04.040</t>
  </si>
  <si>
    <t>38.04.060</t>
  </si>
  <si>
    <t>38.19.220</t>
  </si>
  <si>
    <t>Eletroduto de PVC corrugado flexível reforçado, diâmetro externo de 32 mm</t>
  </si>
  <si>
    <t>39.03.170</t>
  </si>
  <si>
    <t>Cabo de cobre de 2,5 mm², isolamento 0,6/1 kV - isolação em PVC 70°C</t>
  </si>
  <si>
    <t>39.03.178</t>
  </si>
  <si>
    <t>Cabo de cobre de 6 mm², isolamento 0,6/1 kV - isolação em PVC 70°C</t>
  </si>
  <si>
    <t>40.04.450</t>
  </si>
  <si>
    <t>Tomada 2P+T de 10 A - 250 V, completa</t>
  </si>
  <si>
    <t>40.04.460</t>
  </si>
  <si>
    <t>Tomada 2P+T de 20 A - 250 V, completa</t>
  </si>
  <si>
    <t>40.05.020</t>
  </si>
  <si>
    <t>Interruptor com 1 tecla simples e placa</t>
  </si>
  <si>
    <t>40.06.040</t>
  </si>
  <si>
    <t>Condulete metálico de 3/4´</t>
  </si>
  <si>
    <t>40.07.010</t>
  </si>
  <si>
    <t>Caixa em PVC de 4´ x 2´</t>
  </si>
  <si>
    <t>40.20.120</t>
  </si>
  <si>
    <t>Placa de 4´ x 2´</t>
  </si>
  <si>
    <t>40.20.240</t>
  </si>
  <si>
    <t>Plugue com 2P+T de 10A, 250V</t>
  </si>
  <si>
    <t>41.14.070</t>
  </si>
  <si>
    <t>44.01.050</t>
  </si>
  <si>
    <t>Bacia sifonada de louça sem tampa - 6 litros</t>
  </si>
  <si>
    <t>44.01.200</t>
  </si>
  <si>
    <t>Mictório de louça sifonado auto aspirante</t>
  </si>
  <si>
    <t>44.01.240</t>
  </si>
  <si>
    <t>Lavatório em louça com coluna suspensa</t>
  </si>
  <si>
    <t>44.02.060</t>
  </si>
  <si>
    <t>Tampo/bancada em granito com espessura de 3 cm</t>
  </si>
  <si>
    <t>44.03.410</t>
  </si>
  <si>
    <t>Torneira curta sem rosca para uso geral, em latão fundido sem acabamento, DN= 1/2´</t>
  </si>
  <si>
    <t>44.03.510</t>
  </si>
  <si>
    <t>Torneira de parede antivandalismo, DN= 3/4´</t>
  </si>
  <si>
    <t>44.06.200</t>
  </si>
  <si>
    <t>Tanque em aço inoxidável</t>
  </si>
  <si>
    <t>44.20.100</t>
  </si>
  <si>
    <t>Engate flexível metálico DN= 1/2´</t>
  </si>
  <si>
    <t>44.20.130</t>
  </si>
  <si>
    <t>Tubo de ligação para mictório, DN= 1/2´</t>
  </si>
  <si>
    <t>44.20.640</t>
  </si>
  <si>
    <t>Válvula de metal cromado de 1 1/2´</t>
  </si>
  <si>
    <t>44.20.650</t>
  </si>
  <si>
    <t>Válvula de metal cromado de 1´</t>
  </si>
  <si>
    <t>46.01.020</t>
  </si>
  <si>
    <t>Tubo de PVC rígido soldável marrom, DN= 25 mm, (3/4´), inclusive conexões</t>
  </si>
  <si>
    <t>46.01.050</t>
  </si>
  <si>
    <t>Tubo de PVC rígido soldável marrom, DN= 50 mm, (1 1/2´), inclusive conexões</t>
  </si>
  <si>
    <t>46.05.020</t>
  </si>
  <si>
    <t>Tubo PVC rígido, tipo Coletor Esgoto, junta elástica, DN= 100 mm, inclusive conexões</t>
  </si>
  <si>
    <t>46.08.080</t>
  </si>
  <si>
    <t>47.02.050</t>
  </si>
  <si>
    <t>Registro de gaveta em latão fundido cromado com canopla, DN= 1 1/2´ - linha especial</t>
  </si>
  <si>
    <t>47.02.110</t>
  </si>
  <si>
    <t>Registro de pressão em latão fundido cromado com canopla, DN= 3/4´ - linha especial</t>
  </si>
  <si>
    <t>47.04.090</t>
  </si>
  <si>
    <t>Válvula de mictório antivandalismo, DN= 3/4´</t>
  </si>
  <si>
    <t>54.01.210</t>
  </si>
  <si>
    <t>Base de brita graduada</t>
  </si>
  <si>
    <t>54.01.400</t>
  </si>
  <si>
    <t>Abertura de caixa até 25 cm, inclui escavação, compactação, transporte e preparo do sub-leito</t>
  </si>
  <si>
    <t>Guias e sarjetas</t>
  </si>
  <si>
    <t>54.06.040</t>
  </si>
  <si>
    <t>Guia pré-moldada reta tipo PMSP 100 - fck 25 MPa</t>
  </si>
  <si>
    <t>54.06.100</t>
  </si>
  <si>
    <t>Base em concreto com fck de 20 MPa, para guias, sarjetas ou sarjetões</t>
  </si>
  <si>
    <t>54.06.170</t>
  </si>
  <si>
    <t>Sarjeta ou sarjetão moldado no local, tipo PMSP em concreto com fck 25 MPa</t>
  </si>
  <si>
    <t>54.20.100</t>
  </si>
  <si>
    <t>Reassentamento de guia pré-moldada reta e/ou curva</t>
  </si>
  <si>
    <t>55.01.020</t>
  </si>
  <si>
    <t>Limpeza final da obra</t>
  </si>
  <si>
    <t>Elevador</t>
  </si>
  <si>
    <t>97.02.190</t>
  </si>
  <si>
    <t>Placa de identificação em acrílico com texto em vinil</t>
  </si>
  <si>
    <t>97.03.010</t>
  </si>
  <si>
    <t>Sinalização com pictograma em tinta acrílica</t>
  </si>
  <si>
    <t>05.07.040</t>
  </si>
  <si>
    <t>Remoção de entulho separado de obra com caçamba metálica - terra, alvenaria, concreto, argamassa, madeira, papel, plástico ou metal</t>
  </si>
  <si>
    <t>14.10.111</t>
  </si>
  <si>
    <t>14.10.121</t>
  </si>
  <si>
    <t>18.06.102</t>
  </si>
  <si>
    <t>18.06.302</t>
  </si>
  <si>
    <t>18.06.303</t>
  </si>
  <si>
    <t>18.08.062</t>
  </si>
  <si>
    <t>18.08.072</t>
  </si>
  <si>
    <t>Eletroduto galvanizado, médio de 3/4´ - com acessórios</t>
  </si>
  <si>
    <t>Eletroduto galvanizado, médio de 1´ - com acessórios</t>
  </si>
  <si>
    <t>Alvenaria de bloco de concreto de vedação de 14 x 19 x 39 cm - classe C</t>
  </si>
  <si>
    <t>Alvenaria de bloco de concreto de vedação de 19 x 19 x 39 cm - classe C</t>
  </si>
  <si>
    <t>ITEM</t>
  </si>
  <si>
    <t>CPOS</t>
  </si>
  <si>
    <t>DESCRIÇÃO DOS SERVIÇOS</t>
  </si>
  <si>
    <t>UNID</t>
  </si>
  <si>
    <t>QTDE</t>
  </si>
  <si>
    <t xml:space="preserve"> Vlr. Unit. </t>
  </si>
  <si>
    <t xml:space="preserve"> Vlr. Total </t>
  </si>
  <si>
    <t>% do  Item</t>
  </si>
  <si>
    <t>1.0</t>
  </si>
  <si>
    <t xml:space="preserve">Serviço técnico especializado </t>
  </si>
  <si>
    <t>1.1</t>
  </si>
  <si>
    <t>1.2</t>
  </si>
  <si>
    <t>1.3</t>
  </si>
  <si>
    <t>1.4</t>
  </si>
  <si>
    <t>vb</t>
  </si>
  <si>
    <t>2.0</t>
  </si>
  <si>
    <t>Início, apoio e administração da obra</t>
  </si>
  <si>
    <t>2.1</t>
  </si>
  <si>
    <t>2.4</t>
  </si>
  <si>
    <t>2.5</t>
  </si>
  <si>
    <t>2.6</t>
  </si>
  <si>
    <t>3.0</t>
  </si>
  <si>
    <t>Demolição, Transporte e Serviço em Solo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</si>
  <si>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</si>
  <si>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</si>
  <si>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</si>
  <si>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</si>
  <si>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</si>
  <si>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</si>
  <si>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</si>
  <si>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</si>
  <si>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</si>
  <si>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4.0</t>
  </si>
  <si>
    <t>Fundação e estrutura</t>
  </si>
  <si>
    <t>4.5</t>
  </si>
  <si>
    <t>4.7</t>
  </si>
  <si>
    <t>4.8</t>
  </si>
  <si>
    <t>4.9</t>
  </si>
  <si>
    <t>4.10</t>
  </si>
  <si>
    <t>4.12</t>
  </si>
  <si>
    <t>5.0</t>
  </si>
  <si>
    <t>Alvenaria e elemento divisor</t>
  </si>
  <si>
    <t>5.1</t>
  </si>
  <si>
    <t>5.2</t>
  </si>
  <si>
    <t>6.0</t>
  </si>
  <si>
    <t>7.0</t>
  </si>
  <si>
    <t>Revestimentos</t>
  </si>
  <si>
    <t>7.1</t>
  </si>
  <si>
    <t>7.2</t>
  </si>
  <si>
    <t>7.3</t>
  </si>
  <si>
    <t>7.4</t>
  </si>
  <si>
    <t>7.5</t>
  </si>
  <si>
    <t>7.6</t>
  </si>
  <si>
    <t>7.7</t>
  </si>
  <si>
    <t>7.8</t>
  </si>
  <si>
    <t>8.0</t>
  </si>
  <si>
    <t>9.0</t>
  </si>
  <si>
    <t>Esquadrias, Portas, Marcenaria, Vidros, Corrimão, alambrados, e equip. metálicos</t>
  </si>
  <si>
    <t>9.5</t>
  </si>
  <si>
    <t>9.6</t>
  </si>
  <si>
    <t>10.0</t>
  </si>
  <si>
    <t>Impermeabilização, proteção e junta</t>
  </si>
  <si>
    <t>11.0</t>
  </si>
  <si>
    <t>Pintura</t>
  </si>
  <si>
    <t>12.0</t>
  </si>
  <si>
    <t>Instalações Elétricas, Elétricas Especiais</t>
  </si>
  <si>
    <t>12.1</t>
  </si>
  <si>
    <t>12.2</t>
  </si>
  <si>
    <t>12.3</t>
  </si>
  <si>
    <t>12.4</t>
  </si>
  <si>
    <t>12.5</t>
  </si>
  <si>
    <t>12.6</t>
  </si>
  <si>
    <t>12.7</t>
  </si>
  <si>
    <t>12.8</t>
  </si>
  <si>
    <t>13.0</t>
  </si>
  <si>
    <t>Paisagismo</t>
  </si>
  <si>
    <t>13.1</t>
  </si>
  <si>
    <t>13.2</t>
  </si>
  <si>
    <t>13.3</t>
  </si>
  <si>
    <t>13.4</t>
  </si>
  <si>
    <t>14.0</t>
  </si>
  <si>
    <t>Instalações Hidráulicas</t>
  </si>
  <si>
    <t>14.1</t>
  </si>
  <si>
    <t>15.0</t>
  </si>
  <si>
    <t>Limpeza e arremate</t>
  </si>
  <si>
    <t>15.1</t>
  </si>
  <si>
    <t>16.0</t>
  </si>
  <si>
    <t>RESUMO DA PLANILHA</t>
  </si>
  <si>
    <t xml:space="preserve">Item </t>
  </si>
  <si>
    <t>Descrição dos Serviços</t>
  </si>
  <si>
    <t>Valor Total</t>
  </si>
  <si>
    <t>Mês 1</t>
  </si>
  <si>
    <t>Mês 2</t>
  </si>
  <si>
    <t>Mês 3</t>
  </si>
  <si>
    <t>Mês 4</t>
  </si>
  <si>
    <t>Mês 5</t>
  </si>
  <si>
    <t>Mês 6</t>
  </si>
  <si>
    <t>Mês 7</t>
  </si>
  <si>
    <t>Total</t>
  </si>
  <si>
    <t>Projeto ASBUILT/Data book</t>
  </si>
  <si>
    <t>01.17.031</t>
  </si>
  <si>
    <t>01.17.051</t>
  </si>
  <si>
    <t>01.17.071</t>
  </si>
  <si>
    <t>01.17.111</t>
  </si>
  <si>
    <t>Tubo galvanizado sem costura schedule 40, DN= 3´, inclusive conexões</t>
  </si>
  <si>
    <t>Com001</t>
  </si>
  <si>
    <t>TOTAL obra</t>
  </si>
  <si>
    <t>BDI obra</t>
  </si>
  <si>
    <t>TOTAL Elevador</t>
  </si>
  <si>
    <t>BDI elevador</t>
  </si>
  <si>
    <t>TOTAL GERAL (obra + elevador)</t>
  </si>
  <si>
    <t>Com002</t>
  </si>
  <si>
    <t>TOTAL elevador</t>
  </si>
  <si>
    <t>TOTAL GERAL ACUMULADO</t>
  </si>
  <si>
    <t>Objeto:</t>
  </si>
  <si>
    <t xml:space="preserve">Local:                    </t>
  </si>
  <si>
    <t>Administração local, mobilização e desmobilização</t>
  </si>
  <si>
    <t>2.2</t>
  </si>
  <si>
    <t>2.3</t>
  </si>
  <si>
    <t>3.10</t>
  </si>
  <si>
    <t>3.11</t>
  </si>
  <si>
    <t>2.12</t>
  </si>
  <si>
    <t>4.1</t>
  </si>
  <si>
    <t>4.2</t>
  </si>
  <si>
    <t>4.3</t>
  </si>
  <si>
    <t>4.4</t>
  </si>
  <si>
    <t>4.6</t>
  </si>
  <si>
    <t>4.11</t>
  </si>
  <si>
    <t>3.12</t>
  </si>
  <si>
    <t>Obras de reforma e adequação de acessibilidade DRS Presidente Prudente</t>
  </si>
  <si>
    <t>Av. Coronel José S. Marcondes, 2357 - Presidente Prudente</t>
  </si>
  <si>
    <t>6.1</t>
  </si>
  <si>
    <t>6.2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</si>
  <si>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</si>
  <si>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</si>
  <si>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</si>
  <si>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</si>
  <si>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</si>
  <si>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</si>
  <si>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</si>
  <si>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</si>
  <si>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</si>
  <si>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</si>
  <si>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</si>
  <si>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</si>
  <si>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</si>
  <si>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15.2</t>
  </si>
  <si>
    <t>15.3</t>
  </si>
  <si>
    <t>4.13</t>
  </si>
  <si>
    <t>4.14</t>
  </si>
  <si>
    <t>4.15</t>
  </si>
  <si>
    <t>4.16</t>
  </si>
  <si>
    <t>4.17</t>
  </si>
  <si>
    <t>9.1</t>
  </si>
  <si>
    <t>9.2</t>
  </si>
  <si>
    <t>5.3</t>
  </si>
  <si>
    <t>7.16</t>
  </si>
  <si>
    <t>8.1</t>
  </si>
  <si>
    <t>10.1</t>
  </si>
  <si>
    <t>12.9</t>
  </si>
  <si>
    <t>12.10</t>
  </si>
  <si>
    <t>12.11</t>
  </si>
  <si>
    <t>16.1</t>
  </si>
  <si>
    <t>TCU</t>
  </si>
  <si>
    <t>7.9</t>
  </si>
  <si>
    <t>7.10</t>
  </si>
  <si>
    <t>7.11</t>
  </si>
  <si>
    <t>7.12</t>
  </si>
  <si>
    <t>7.13</t>
  </si>
  <si>
    <t>7.14</t>
  </si>
  <si>
    <t>7.15</t>
  </si>
  <si>
    <t>7.17</t>
  </si>
  <si>
    <t>7.18</t>
  </si>
  <si>
    <t>7.19</t>
  </si>
  <si>
    <t>7.20</t>
  </si>
  <si>
    <t>7.21</t>
  </si>
  <si>
    <t>2.7</t>
  </si>
  <si>
    <t>2.8</t>
  </si>
  <si>
    <t>2.9</t>
  </si>
  <si>
    <t>2.10</t>
  </si>
  <si>
    <t>2.11</t>
  </si>
  <si>
    <t>5.4</t>
  </si>
  <si>
    <t>Com003</t>
  </si>
  <si>
    <t>Comunicação visual e outros</t>
  </si>
  <si>
    <t>Cesto de lixo individual, 50 litros, poste em aço galvanizado</t>
  </si>
  <si>
    <t>4.18</t>
  </si>
  <si>
    <t>1.5</t>
  </si>
  <si>
    <t>3.26</t>
  </si>
  <si>
    <t>5.5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</si>
  <si>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</si>
  <si>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</si>
  <si>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</si>
  <si>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</si>
  <si>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</si>
  <si>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</si>
  <si>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</si>
  <si>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</si>
  <si>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</si>
  <si>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</si>
  <si>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</si>
  <si>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</si>
  <si>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</si>
  <si>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</si>
  <si>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</si>
  <si>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</si>
  <si>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</si>
  <si>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9.3</t>
  </si>
  <si>
    <t>9.4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</si>
  <si>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</si>
  <si>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</si>
  <si>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</si>
  <si>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</si>
  <si>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</si>
  <si>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</si>
  <si>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</si>
  <si>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</si>
  <si>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</si>
  <si>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</si>
  <si>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</si>
  <si>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11.1</t>
  </si>
  <si>
    <t>11.2</t>
  </si>
  <si>
    <t>11.3</t>
  </si>
  <si>
    <t>11.4</t>
  </si>
  <si>
    <t>12.13</t>
  </si>
  <si>
    <t>12.15</t>
  </si>
  <si>
    <t>12.16</t>
  </si>
  <si>
    <t>12.17</t>
  </si>
  <si>
    <t>12.18</t>
  </si>
  <si>
    <t>12.19</t>
  </si>
  <si>
    <t>12.20</t>
  </si>
  <si>
    <t>10.13</t>
  </si>
  <si>
    <t>10.14</t>
  </si>
  <si>
    <t>10.15</t>
  </si>
  <si>
    <t>10.16</t>
  </si>
  <si>
    <t>10.17</t>
  </si>
  <si>
    <t>10.18</t>
  </si>
  <si>
    <t>11.5</t>
  </si>
  <si>
    <t>11.6</t>
  </si>
  <si>
    <t>1.6</t>
  </si>
  <si>
    <t>1.7</t>
  </si>
  <si>
    <t>8.2</t>
  </si>
  <si>
    <t>4.19</t>
  </si>
  <si>
    <t>7.22</t>
  </si>
  <si>
    <t>Porta em laminado fenólico melamínico com acabamento liso, 2 folhas, batente metálico - 160 x 210 cm</t>
  </si>
  <si>
    <t>2.13</t>
  </si>
  <si>
    <t>4.20</t>
  </si>
  <si>
    <t>Mês 8</t>
  </si>
  <si>
    <t>Mês 9</t>
  </si>
  <si>
    <t>Mês 10</t>
  </si>
  <si>
    <t>Mês 11</t>
  </si>
  <si>
    <t>Mês 12</t>
  </si>
  <si>
    <t>Locação de container tipo depósito - área mínima de 13,80 m²</t>
  </si>
  <si>
    <t>02.05.202</t>
  </si>
  <si>
    <t>02.05.212</t>
  </si>
  <si>
    <t>Armadura em barra de aço CA-50 (A ou B) fyk = 500 MPa</t>
  </si>
  <si>
    <t>Armadura em barra de aço CA-60 (A ou B) fyk = 600 MPa</t>
  </si>
  <si>
    <t>Divisória sanitária em painel laminado melamínico estrutural com perfis em alumínio, inclusive ferragem completa para vão de porta</t>
  </si>
  <si>
    <t>Placa cerâmica esmaltada PEI-5 para área interna, grupo de absorção BIIb, resistência química B, assentado com argamassa colante industrializada</t>
  </si>
  <si>
    <t>Placa em cerâmica esmaltada antiderrapante PEI-4 para área externa, grupo de absorção BIb, resistência química A, assentado com argamassa colante industrializada</t>
  </si>
  <si>
    <t>Rodapé em placa cerâmica esmaltada antiderrapante PEI-4 para área externa, grupo de absorção BIb, resistência química A, assentado com argamassa colante industrializada</t>
  </si>
  <si>
    <t>Revestimento em porcelanato esmaltado polido para área interna e ambiente com tráfego médio, grupo de absorção BIa, assentado com argamassa colante industrializada, rejuntado</t>
  </si>
  <si>
    <t>Rodapé em porcelanato esmaltado polido para área interna e ambiente com tráfego médio, grupo de absorção BIa, assentado com argamassa colante industrializada, rejuntado</t>
  </si>
  <si>
    <t>Peitoril e/ou soleira em granito, espessura de 2 cm e largura até 20 cm</t>
  </si>
  <si>
    <t>Caixilho tipo guichê em perfil de chapa dobrada em aço, com subdivisões para vidro laminado 3 mm, sob medida</t>
  </si>
  <si>
    <t>Ferragem completa com maçaneta tipo alavanca, para porta externa com 1 folha</t>
  </si>
  <si>
    <t>Ferragem completa com maçaneta tipo alavanca, para porta externa com 2 folhas</t>
  </si>
  <si>
    <t>41.02.562</t>
  </si>
  <si>
    <t>Lâmpada LED tubular T8 com base G13, de 3400 até 4000 Im - 36 a 40W</t>
  </si>
  <si>
    <t>Luminária retangular de sobrepor tipo calha aberta, para 2 lâmpadas fluorescentes tubulares de 32 W</t>
  </si>
  <si>
    <t>MODELO Planilha</t>
  </si>
  <si>
    <t>MODELO Planilha Resumo</t>
  </si>
  <si>
    <t>MODELO Cronograma físico 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</si>
</sst>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00\ 00\ 00"/>
  </numFmts>
  <fonts count="2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10"/>
      <color rgb="FFFF0000"/>
      <name val="Arial"/>
      <family val="2"/>
    </font>
    <font>
      <sz val="12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indexed="8"/>
      <name val="匠牥晩視敤††††††††"/>
    </font>
    <font>
      <sz val="11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8" fillId="0" borderId="0" applyFont="0" applyFill="0" applyBorder="0" applyAlignment="0" applyProtection="0">
      <alignment vertical="center"/>
    </xf>
    <xf numFmtId="164" fontId="8" fillId="0" borderId="0" applyFont="0" applyFill="0" applyBorder="0" applyAlignment="0" applyProtection="0">
      <alignment vertical="center"/>
    </xf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8" fillId="0" borderId="0"/>
    <xf numFmtId="0" fontId="19" fillId="0" borderId="0"/>
    <xf numFmtId="0" fontId="20" fillId="0" borderId="0">
      <alignment vertical="center"/>
    </xf>
    <xf numFmtId="0" fontId="1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1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8" fillId="0" borderId="0" xfId="0" applyFont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164" fontId="7" fillId="3" borderId="5" xfId="4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164" fontId="7" fillId="5" borderId="1" xfId="4" applyFont="1" applyFill="1" applyBorder="1" applyAlignment="1">
      <alignment horizontal="left" vertical="center" wrapText="1"/>
    </xf>
    <xf numFmtId="10" fontId="7" fillId="6" borderId="10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0" fontId="7" fillId="0" borderId="10" xfId="3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10" fontId="7" fillId="7" borderId="10" xfId="3" applyNumberFormat="1" applyFont="1" applyFill="1" applyBorder="1" applyAlignment="1">
      <alignment horizontal="center" vertical="center" wrapText="1"/>
    </xf>
    <xf numFmtId="10" fontId="7" fillId="0" borderId="11" xfId="3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center" vertical="center" wrapText="1"/>
    </xf>
    <xf numFmtId="164" fontId="7" fillId="5" borderId="14" xfId="4" applyFont="1" applyFill="1" applyBorder="1" applyAlignment="1">
      <alignment horizontal="left" vertical="center" wrapText="1"/>
    </xf>
    <xf numFmtId="0" fontId="8" fillId="5" borderId="14" xfId="0" applyFont="1" applyFill="1" applyBorder="1" applyAlignment="1">
      <alignment horizontal="center" vertical="center" wrapText="1"/>
    </xf>
    <xf numFmtId="10" fontId="7" fillId="6" borderId="15" xfId="3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0" fontId="7" fillId="5" borderId="10" xfId="3" applyNumberFormat="1" applyFont="1" applyFill="1" applyBorder="1" applyAlignment="1">
      <alignment horizontal="center" vertical="center" wrapText="1"/>
    </xf>
    <xf numFmtId="164" fontId="9" fillId="7" borderId="10" xfId="4" applyFont="1" applyFill="1" applyBorder="1" applyAlignment="1">
      <alignment vertical="center" wrapText="1"/>
    </xf>
    <xf numFmtId="10" fontId="7" fillId="6" borderId="21" xfId="3" applyNumberFormat="1" applyFont="1" applyFill="1" applyBorder="1" applyAlignment="1">
      <alignment horizontal="center" vertical="center" wrapText="1"/>
    </xf>
    <xf numFmtId="164" fontId="9" fillId="0" borderId="0" xfId="4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4" xfId="2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4" fontId="9" fillId="0" borderId="5" xfId="4" applyFont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8" fillId="7" borderId="13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>
      <alignment horizontal="center" vertical="center" wrapText="1"/>
    </xf>
    <xf numFmtId="49" fontId="10" fillId="4" borderId="14" xfId="0" applyNumberFormat="1" applyFont="1" applyFill="1" applyBorder="1" applyAlignment="1">
      <alignment horizontal="center" vertical="center" wrapText="1"/>
    </xf>
    <xf numFmtId="0" fontId="7" fillId="5" borderId="9" xfId="1" applyNumberFormat="1" applyFont="1" applyFill="1" applyBorder="1" applyAlignment="1">
      <alignment horizontal="center" vertical="center" wrapText="1"/>
    </xf>
    <xf numFmtId="0" fontId="7" fillId="5" borderId="1" xfId="4" applyNumberFormat="1" applyFont="1" applyFill="1" applyBorder="1" applyAlignment="1">
      <alignment horizontal="center" vertical="center" wrapText="1"/>
    </xf>
    <xf numFmtId="0" fontId="7" fillId="0" borderId="9" xfId="1" applyNumberFormat="1" applyFont="1" applyFill="1" applyBorder="1" applyAlignment="1">
      <alignment horizontal="center" vertical="center" wrapText="1"/>
    </xf>
    <xf numFmtId="0" fontId="9" fillId="0" borderId="1" xfId="4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vertical="center" wrapText="1"/>
    </xf>
    <xf numFmtId="0" fontId="7" fillId="7" borderId="9" xfId="1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10" fontId="7" fillId="0" borderId="21" xfId="3" applyNumberFormat="1" applyFont="1" applyBorder="1" applyAlignment="1">
      <alignment vertical="center" wrapText="1"/>
    </xf>
    <xf numFmtId="164" fontId="7" fillId="3" borderId="21" xfId="4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 applyProtection="1">
      <alignment horizontal="center" vertical="center" wrapText="1"/>
      <protection locked="0"/>
    </xf>
    <xf numFmtId="4" fontId="8" fillId="7" borderId="1" xfId="0" applyNumberFormat="1" applyFont="1" applyFill="1" applyBorder="1" applyAlignment="1" applyProtection="1">
      <alignment horizontal="center" vertical="center" wrapText="1"/>
    </xf>
    <xf numFmtId="4" fontId="8" fillId="7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7" borderId="1" xfId="0" applyNumberFormat="1" applyFont="1" applyFill="1" applyBorder="1" applyAlignment="1" applyProtection="1">
      <alignment horizontal="center" vertical="center"/>
      <protection locked="0"/>
    </xf>
    <xf numFmtId="4" fontId="8" fillId="7" borderId="13" xfId="0" applyNumberFormat="1" applyFont="1" applyFill="1" applyBorder="1" applyAlignment="1" applyProtection="1">
      <alignment horizontal="center" vertical="center" wrapText="1"/>
      <protection locked="0"/>
    </xf>
    <xf numFmtId="4" fontId="8" fillId="4" borderId="14" xfId="0" applyNumberFormat="1" applyFont="1" applyFill="1" applyBorder="1" applyAlignment="1" applyProtection="1">
      <alignment horizontal="center" vertical="center" wrapText="1"/>
    </xf>
    <xf numFmtId="4" fontId="7" fillId="5" borderId="1" xfId="4" applyNumberFormat="1" applyFont="1" applyFill="1" applyBorder="1" applyAlignment="1">
      <alignment horizontal="center" vertical="center" wrapText="1"/>
    </xf>
    <xf numFmtId="4" fontId="9" fillId="0" borderId="1" xfId="5" applyNumberFormat="1" applyFont="1" applyFill="1" applyBorder="1" applyAlignment="1">
      <alignment horizontal="center" vertical="center" wrapText="1"/>
    </xf>
    <xf numFmtId="4" fontId="9" fillId="7" borderId="1" xfId="4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8" fillId="0" borderId="0" xfId="2" applyNumberFormat="1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4" fontId="7" fillId="0" borderId="0" xfId="2" applyNumberFormat="1" applyFont="1" applyAlignment="1">
      <alignment horizontal="right" vertical="center" wrapText="1"/>
    </xf>
    <xf numFmtId="4" fontId="8" fillId="0" borderId="1" xfId="2" applyNumberFormat="1" applyFont="1" applyBorder="1" applyAlignment="1">
      <alignment horizontal="right" vertical="center" wrapText="1"/>
    </xf>
    <xf numFmtId="0" fontId="8" fillId="7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4" fontId="8" fillId="0" borderId="8" xfId="2" applyNumberFormat="1" applyFont="1" applyBorder="1" applyAlignment="1">
      <alignment horizontal="right" vertical="center" wrapText="1"/>
    </xf>
    <xf numFmtId="4" fontId="5" fillId="5" borderId="1" xfId="0" applyNumberFormat="1" applyFont="1" applyFill="1" applyBorder="1" applyAlignment="1">
      <alignment horizontal="right" vertical="center" wrapText="1"/>
    </xf>
    <xf numFmtId="4" fontId="8" fillId="7" borderId="1" xfId="2" applyNumberFormat="1" applyFont="1" applyFill="1" applyBorder="1" applyAlignment="1">
      <alignment horizontal="right" vertical="center" wrapText="1"/>
    </xf>
    <xf numFmtId="4" fontId="6" fillId="5" borderId="1" xfId="0" applyNumberFormat="1" applyFont="1" applyFill="1" applyBorder="1" applyAlignment="1">
      <alignment horizontal="right" vertical="center" wrapText="1"/>
    </xf>
    <xf numFmtId="4" fontId="8" fillId="0" borderId="13" xfId="2" applyNumberFormat="1" applyFont="1" applyBorder="1" applyAlignment="1">
      <alignment horizontal="right" vertical="center" wrapText="1"/>
    </xf>
    <xf numFmtId="4" fontId="6" fillId="5" borderId="14" xfId="0" applyNumberFormat="1" applyFont="1" applyFill="1" applyBorder="1" applyAlignment="1">
      <alignment horizontal="right" vertical="center" wrapText="1"/>
    </xf>
    <xf numFmtId="164" fontId="7" fillId="6" borderId="21" xfId="4" applyFont="1" applyFill="1" applyBorder="1" applyAlignment="1">
      <alignment horizontal="right" vertical="center" wrapText="1"/>
    </xf>
    <xf numFmtId="4" fontId="7" fillId="0" borderId="21" xfId="3" applyNumberFormat="1" applyFont="1" applyBorder="1" applyAlignment="1">
      <alignment horizontal="right" vertical="center" wrapText="1"/>
    </xf>
    <xf numFmtId="164" fontId="7" fillId="3" borderId="21" xfId="4" applyFont="1" applyFill="1" applyBorder="1" applyAlignment="1">
      <alignment horizontal="right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/>
      <protection hidden="1"/>
    </xf>
    <xf numFmtId="165" fontId="0" fillId="0" borderId="0" xfId="0" applyNumberFormat="1" applyAlignment="1" applyProtection="1">
      <alignment horizontal="center" vertical="center"/>
      <protection hidden="1"/>
    </xf>
    <xf numFmtId="44" fontId="2" fillId="0" borderId="0" xfId="2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protection hidden="1"/>
    </xf>
    <xf numFmtId="0" fontId="12" fillId="0" borderId="0" xfId="0" applyFont="1" applyAlignment="1" applyProtection="1">
      <alignment horizontal="center"/>
      <protection hidden="1"/>
    </xf>
    <xf numFmtId="44" fontId="2" fillId="0" borderId="0" xfId="2" applyFont="1" applyAlignment="1" applyProtection="1">
      <alignment horizontal="center"/>
      <protection hidden="1"/>
    </xf>
    <xf numFmtId="0" fontId="8" fillId="0" borderId="0" xfId="0" applyFont="1" applyAlignme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44" fontId="8" fillId="0" borderId="0" xfId="2" applyFont="1" applyAlignment="1" applyProtection="1">
      <alignment horizontal="center"/>
      <protection hidden="1"/>
    </xf>
    <xf numFmtId="44" fontId="8" fillId="0" borderId="0" xfId="2" applyFont="1" applyAlignment="1" applyProtection="1">
      <alignment horizontal="center" vertical="center"/>
      <protection hidden="1"/>
    </xf>
    <xf numFmtId="44" fontId="7" fillId="0" borderId="0" xfId="2" applyFont="1" applyAlignment="1" applyProtection="1">
      <alignment horizontal="center" vertical="center"/>
      <protection hidden="1"/>
    </xf>
    <xf numFmtId="4" fontId="13" fillId="0" borderId="0" xfId="0" applyNumberFormat="1" applyFont="1" applyFill="1" applyBorder="1" applyAlignment="1" applyProtection="1">
      <alignment horizontal="left" vertical="center"/>
      <protection hidden="1"/>
    </xf>
    <xf numFmtId="49" fontId="13" fillId="0" borderId="0" xfId="0" applyNumberFormat="1" applyFont="1" applyFill="1" applyBorder="1" applyAlignment="1" applyProtection="1">
      <alignment horizontal="center" vertical="center"/>
      <protection hidden="1"/>
    </xf>
    <xf numFmtId="44" fontId="13" fillId="0" borderId="0" xfId="2" applyFont="1" applyFill="1" applyBorder="1" applyAlignment="1" applyProtection="1">
      <alignment horizontal="center" vertical="center"/>
      <protection hidden="1"/>
    </xf>
    <xf numFmtId="0" fontId="13" fillId="0" borderId="0" xfId="0" applyFont="1" applyBorder="1" applyProtection="1">
      <protection hidden="1"/>
    </xf>
    <xf numFmtId="0" fontId="0" fillId="0" borderId="0" xfId="0" applyNumberFormat="1" applyFill="1" applyBorder="1" applyAlignment="1" applyProtection="1">
      <alignment horizontal="center" vertical="center"/>
      <protection hidden="1"/>
    </xf>
    <xf numFmtId="0" fontId="13" fillId="0" borderId="0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7" fillId="0" borderId="19" xfId="0" applyFont="1" applyBorder="1" applyAlignment="1" applyProtection="1">
      <alignment horizontal="center"/>
      <protection hidden="1"/>
    </xf>
    <xf numFmtId="0" fontId="13" fillId="0" borderId="21" xfId="0" applyFont="1" applyBorder="1" applyAlignment="1" applyProtection="1">
      <alignment horizontal="center"/>
      <protection hidden="1"/>
    </xf>
    <xf numFmtId="44" fontId="13" fillId="0" borderId="4" xfId="2" applyFont="1" applyBorder="1" applyAlignment="1" applyProtection="1">
      <alignment horizontal="center"/>
      <protection hidden="1"/>
    </xf>
    <xf numFmtId="0" fontId="13" fillId="0" borderId="22" xfId="0" applyFont="1" applyBorder="1" applyAlignment="1" applyProtection="1">
      <alignment horizontal="center" vertical="center"/>
      <protection hidden="1"/>
    </xf>
    <xf numFmtId="44" fontId="13" fillId="0" borderId="23" xfId="2" applyFont="1" applyBorder="1" applyAlignment="1" applyProtection="1">
      <alignment horizontal="center" vertical="center"/>
      <protection hidden="1"/>
    </xf>
    <xf numFmtId="0" fontId="13" fillId="0" borderId="24" xfId="0" applyFont="1" applyBorder="1" applyAlignment="1" applyProtection="1">
      <alignment horizontal="center" vertical="center"/>
      <protection hidden="1"/>
    </xf>
    <xf numFmtId="44" fontId="13" fillId="9" borderId="22" xfId="2" applyFont="1" applyFill="1" applyBorder="1" applyAlignment="1" applyProtection="1">
      <alignment horizontal="center"/>
      <protection hidden="1"/>
    </xf>
    <xf numFmtId="44" fontId="13" fillId="9" borderId="26" xfId="2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/>
      <protection hidden="1"/>
    </xf>
    <xf numFmtId="164" fontId="13" fillId="0" borderId="23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 wrapText="1"/>
      <protection hidden="1"/>
    </xf>
    <xf numFmtId="44" fontId="2" fillId="0" borderId="0" xfId="2" applyFont="1" applyAlignment="1" applyProtection="1">
      <alignment wrapText="1"/>
      <protection hidden="1"/>
    </xf>
    <xf numFmtId="0" fontId="12" fillId="0" borderId="0" xfId="0" applyFont="1" applyAlignment="1" applyProtection="1">
      <alignment horizontal="center" wrapText="1"/>
      <protection hidden="1"/>
    </xf>
    <xf numFmtId="44" fontId="12" fillId="0" borderId="0" xfId="2" applyFont="1" applyAlignment="1" applyProtection="1">
      <alignment wrapText="1"/>
      <protection hidden="1"/>
    </xf>
    <xf numFmtId="0" fontId="12" fillId="0" borderId="0" xfId="0" applyFont="1" applyAlignment="1" applyProtection="1">
      <alignment wrapText="1"/>
      <protection hidden="1"/>
    </xf>
    <xf numFmtId="0" fontId="8" fillId="0" borderId="0" xfId="0" applyFont="1" applyAlignment="1" applyProtection="1">
      <alignment horizontal="center" wrapText="1"/>
      <protection hidden="1"/>
    </xf>
    <xf numFmtId="44" fontId="8" fillId="0" borderId="0" xfId="2" applyFont="1" applyAlignment="1" applyProtection="1">
      <alignment wrapText="1"/>
      <protection hidden="1"/>
    </xf>
    <xf numFmtId="0" fontId="8" fillId="0" borderId="0" xfId="0" applyFont="1" applyAlignment="1" applyProtection="1">
      <alignment wrapText="1"/>
      <protection hidden="1"/>
    </xf>
    <xf numFmtId="0" fontId="13" fillId="0" borderId="0" xfId="0" applyFont="1" applyAlignment="1" applyProtection="1">
      <alignment wrapText="1"/>
      <protection hidden="1"/>
    </xf>
    <xf numFmtId="4" fontId="14" fillId="0" borderId="0" xfId="0" applyNumberFormat="1" applyFont="1" applyFill="1" applyBorder="1" applyAlignment="1" applyProtection="1">
      <alignment horizontal="center" vertical="center" wrapText="1"/>
      <protection hidden="1"/>
    </xf>
    <xf numFmtId="49" fontId="13" fillId="0" borderId="0" xfId="0" applyNumberFormat="1" applyFont="1" applyAlignment="1" applyProtection="1">
      <alignment horizontal="center" wrapText="1"/>
      <protection hidden="1"/>
    </xf>
    <xf numFmtId="44" fontId="13" fillId="0" borderId="0" xfId="2" applyFont="1" applyAlignment="1" applyProtection="1">
      <alignment horizontal="left" wrapText="1"/>
      <protection hidden="1"/>
    </xf>
    <xf numFmtId="0" fontId="13" fillId="0" borderId="0" xfId="0" applyFont="1" applyAlignment="1" applyProtection="1">
      <alignment horizontal="left" wrapText="1"/>
      <protection hidden="1"/>
    </xf>
    <xf numFmtId="9" fontId="0" fillId="10" borderId="1" xfId="0" applyNumberFormat="1" applyFill="1" applyBorder="1" applyAlignment="1" applyProtection="1">
      <alignment horizontal="center" wrapText="1"/>
      <protection hidden="1"/>
    </xf>
    <xf numFmtId="9" fontId="0" fillId="0" borderId="1" xfId="0" applyNumberFormat="1" applyFill="1" applyBorder="1" applyAlignment="1" applyProtection="1">
      <alignment horizontal="center" wrapText="1"/>
      <protection hidden="1"/>
    </xf>
    <xf numFmtId="164" fontId="0" fillId="0" borderId="1" xfId="0" applyNumberFormat="1" applyBorder="1" applyAlignment="1" applyProtection="1">
      <alignment horizontal="center" wrapText="1"/>
      <protection hidden="1"/>
    </xf>
    <xf numFmtId="9" fontId="0" fillId="11" borderId="1" xfId="0" applyNumberFormat="1" applyFill="1" applyBorder="1" applyAlignment="1" applyProtection="1">
      <alignment horizontal="center" wrapText="1"/>
      <protection hidden="1"/>
    </xf>
    <xf numFmtId="164" fontId="0" fillId="0" borderId="9" xfId="0" applyNumberFormat="1" applyBorder="1" applyAlignment="1" applyProtection="1">
      <alignment horizontal="center" wrapText="1"/>
      <protection hidden="1"/>
    </xf>
    <xf numFmtId="0" fontId="0" fillId="0" borderId="1" xfId="0" applyBorder="1" applyAlignment="1" applyProtection="1">
      <alignment horizontal="center" wrapText="1"/>
      <protection hidden="1"/>
    </xf>
    <xf numFmtId="164" fontId="0" fillId="0" borderId="1" xfId="0" applyNumberFormat="1" applyFill="1" applyBorder="1" applyAlignment="1" applyProtection="1">
      <alignment horizontal="center" wrapText="1"/>
      <protection hidden="1"/>
    </xf>
    <xf numFmtId="4" fontId="0" fillId="0" borderId="1" xfId="0" applyNumberFormat="1" applyBorder="1" applyAlignment="1" applyProtection="1">
      <alignment horizontal="center" wrapText="1"/>
      <protection hidden="1"/>
    </xf>
    <xf numFmtId="44" fontId="2" fillId="0" borderId="25" xfId="2" applyFont="1" applyBorder="1" applyAlignment="1" applyProtection="1">
      <alignment horizontal="right" wrapText="1"/>
      <protection hidden="1"/>
    </xf>
    <xf numFmtId="164" fontId="11" fillId="9" borderId="21" xfId="0" applyNumberFormat="1" applyFont="1" applyFill="1" applyBorder="1" applyAlignment="1" applyProtection="1">
      <alignment horizontal="center" wrapText="1"/>
      <protection hidden="1"/>
    </xf>
    <xf numFmtId="43" fontId="15" fillId="9" borderId="21" xfId="1" applyFont="1" applyFill="1" applyBorder="1" applyAlignment="1" applyProtection="1">
      <alignment wrapText="1"/>
      <protection hidden="1"/>
    </xf>
    <xf numFmtId="43" fontId="0" fillId="0" borderId="0" xfId="0" applyNumberFormat="1"/>
    <xf numFmtId="0" fontId="7" fillId="0" borderId="35" xfId="0" applyFont="1" applyBorder="1" applyAlignment="1" applyProtection="1">
      <alignment horizontal="center" wrapText="1"/>
      <protection hidden="1"/>
    </xf>
    <xf numFmtId="0" fontId="0" fillId="7" borderId="0" xfId="0" applyFill="1"/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1" xfId="6" applyFont="1" applyBorder="1"/>
    <xf numFmtId="0" fontId="8" fillId="0" borderId="0" xfId="0" applyNumberFormat="1" applyFont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8" fillId="0" borderId="1" xfId="0" applyFont="1" applyFill="1" applyBorder="1" applyAlignment="1">
      <alignment horizontal="left" vertical="center"/>
    </xf>
    <xf numFmtId="0" fontId="7" fillId="7" borderId="39" xfId="1" applyNumberFormat="1" applyFont="1" applyFill="1" applyBorder="1" applyAlignment="1">
      <alignment horizontal="center" vertical="center" wrapText="1"/>
    </xf>
    <xf numFmtId="0" fontId="9" fillId="7" borderId="0" xfId="4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4" fontId="9" fillId="7" borderId="0" xfId="4" applyNumberFormat="1" applyFont="1" applyFill="1" applyBorder="1" applyAlignment="1">
      <alignment horizontal="center" vertical="center" wrapText="1"/>
    </xf>
    <xf numFmtId="4" fontId="8" fillId="7" borderId="0" xfId="2" applyNumberFormat="1" applyFont="1" applyFill="1" applyBorder="1" applyAlignment="1">
      <alignment horizontal="right" vertical="center" wrapText="1"/>
    </xf>
    <xf numFmtId="164" fontId="9" fillId="7" borderId="40" xfId="4" applyFont="1" applyFill="1" applyBorder="1" applyAlignment="1">
      <alignment vertical="center" wrapText="1"/>
    </xf>
    <xf numFmtId="164" fontId="7" fillId="0" borderId="39" xfId="4" applyFont="1" applyBorder="1" applyAlignment="1">
      <alignment horizontal="center" vertical="center" wrapText="1"/>
    </xf>
    <xf numFmtId="164" fontId="7" fillId="0" borderId="0" xfId="4" applyFont="1" applyBorder="1" applyAlignment="1">
      <alignment horizontal="center" vertical="center" wrapText="1"/>
    </xf>
    <xf numFmtId="4" fontId="7" fillId="0" borderId="0" xfId="3" applyNumberFormat="1" applyFont="1" applyBorder="1" applyAlignment="1">
      <alignment horizontal="right" vertical="center" wrapText="1"/>
    </xf>
    <xf numFmtId="10" fontId="7" fillId="0" borderId="40" xfId="3" applyNumberFormat="1" applyFont="1" applyBorder="1" applyAlignment="1">
      <alignment vertical="center" wrapText="1"/>
    </xf>
    <xf numFmtId="164" fontId="13" fillId="0" borderId="23" xfId="0" applyNumberFormat="1" applyFont="1" applyBorder="1" applyAlignment="1" applyProtection="1">
      <alignment horizontal="center" vertical="center" wrapText="1"/>
      <protection hidden="1"/>
    </xf>
    <xf numFmtId="0" fontId="3" fillId="0" borderId="1" xfId="6" applyFont="1" applyBorder="1" applyAlignment="1">
      <alignment horizontal="center" vertical="center"/>
    </xf>
    <xf numFmtId="164" fontId="7" fillId="0" borderId="20" xfId="4" applyFont="1" applyBorder="1" applyAlignment="1">
      <alignment horizontal="center" vertical="center" wrapText="1"/>
    </xf>
    <xf numFmtId="44" fontId="13" fillId="9" borderId="25" xfId="2" applyFont="1" applyFill="1" applyBorder="1" applyAlignment="1" applyProtection="1">
      <alignment horizontal="center"/>
      <protection hidden="1"/>
    </xf>
    <xf numFmtId="0" fontId="13" fillId="0" borderId="41" xfId="0" applyFont="1" applyBorder="1" applyAlignment="1" applyProtection="1">
      <alignment horizontal="center" vertical="center"/>
      <protection hidden="1"/>
    </xf>
    <xf numFmtId="44" fontId="13" fillId="2" borderId="21" xfId="2" applyFont="1" applyFill="1" applyBorder="1" applyAlignment="1" applyProtection="1">
      <alignment horizontal="center"/>
      <protection hidden="1"/>
    </xf>
    <xf numFmtId="0" fontId="0" fillId="0" borderId="0" xfId="0" applyFill="1"/>
    <xf numFmtId="164" fontId="0" fillId="0" borderId="13" xfId="0" applyNumberFormat="1" applyBorder="1" applyAlignment="1" applyProtection="1">
      <alignment horizontal="center" wrapText="1"/>
      <protection hidden="1"/>
    </xf>
    <xf numFmtId="9" fontId="0" fillId="0" borderId="23" xfId="0" applyNumberFormat="1" applyBorder="1" applyAlignment="1" applyProtection="1">
      <alignment horizontal="right" wrapText="1"/>
      <protection hidden="1"/>
    </xf>
    <xf numFmtId="0" fontId="0" fillId="0" borderId="47" xfId="0" applyBorder="1" applyAlignment="1" applyProtection="1">
      <alignment horizontal="center" wrapText="1"/>
      <protection hidden="1"/>
    </xf>
    <xf numFmtId="9" fontId="0" fillId="10" borderId="30" xfId="0" applyNumberFormat="1" applyFill="1" applyBorder="1" applyAlignment="1" applyProtection="1">
      <alignment horizontal="center" wrapText="1"/>
      <protection hidden="1"/>
    </xf>
    <xf numFmtId="9" fontId="0" fillId="0" borderId="30" xfId="0" applyNumberFormat="1" applyFill="1" applyBorder="1" applyAlignment="1" applyProtection="1">
      <alignment horizontal="center" wrapText="1"/>
      <protection hidden="1"/>
    </xf>
    <xf numFmtId="9" fontId="0" fillId="10" borderId="13" xfId="0" applyNumberFormat="1" applyFill="1" applyBorder="1" applyAlignment="1" applyProtection="1">
      <alignment horizontal="center" wrapText="1"/>
      <protection hidden="1"/>
    </xf>
    <xf numFmtId="43" fontId="12" fillId="2" borderId="21" xfId="1" applyFont="1" applyFill="1" applyBorder="1" applyAlignment="1" applyProtection="1">
      <alignment wrapText="1"/>
      <protection hidden="1"/>
    </xf>
    <xf numFmtId="164" fontId="10" fillId="9" borderId="28" xfId="0" applyNumberFormat="1" applyFont="1" applyFill="1" applyBorder="1" applyAlignment="1" applyProtection="1">
      <alignment wrapText="1"/>
      <protection hidden="1"/>
    </xf>
    <xf numFmtId="164" fontId="0" fillId="9" borderId="27" xfId="0" applyNumberFormat="1" applyFont="1" applyFill="1" applyBorder="1" applyAlignment="1" applyProtection="1">
      <alignment horizontal="center" wrapText="1"/>
      <protection hidden="1"/>
    </xf>
    <xf numFmtId="164" fontId="10" fillId="9" borderId="38" xfId="0" applyNumberFormat="1" applyFont="1" applyFill="1" applyBorder="1" applyAlignment="1" applyProtection="1">
      <alignment wrapText="1"/>
      <protection hidden="1"/>
    </xf>
    <xf numFmtId="164" fontId="10" fillId="9" borderId="22" xfId="0" applyNumberFormat="1" applyFont="1" applyFill="1" applyBorder="1" applyAlignment="1" applyProtection="1">
      <alignment wrapText="1"/>
      <protection hidden="1"/>
    </xf>
    <xf numFmtId="164" fontId="10" fillId="9" borderId="16" xfId="0" applyNumberFormat="1" applyFont="1" applyFill="1" applyBorder="1" applyAlignment="1" applyProtection="1">
      <alignment wrapText="1"/>
      <protection hidden="1"/>
    </xf>
    <xf numFmtId="4" fontId="8" fillId="0" borderId="0" xfId="2" applyNumberFormat="1" applyFont="1" applyAlignment="1">
      <alignment horizontal="center" vertical="center" wrapText="1"/>
    </xf>
    <xf numFmtId="4" fontId="7" fillId="0" borderId="0" xfId="2" applyNumberFormat="1" applyFont="1" applyAlignment="1">
      <alignment horizontal="center" vertical="center" wrapText="1"/>
    </xf>
    <xf numFmtId="4" fontId="7" fillId="0" borderId="3" xfId="2" applyNumberFormat="1" applyFont="1" applyBorder="1" applyAlignment="1">
      <alignment horizontal="center" vertical="center" wrapText="1"/>
    </xf>
    <xf numFmtId="4" fontId="8" fillId="0" borderId="7" xfId="2" applyNumberFormat="1" applyFont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horizontal="center" vertical="center" wrapText="1"/>
    </xf>
    <xf numFmtId="4" fontId="8" fillId="7" borderId="1" xfId="0" applyNumberFormat="1" applyFont="1" applyFill="1" applyBorder="1" applyAlignment="1">
      <alignment horizontal="center" vertical="center" wrapText="1"/>
    </xf>
    <xf numFmtId="4" fontId="8" fillId="0" borderId="13" xfId="0" applyNumberFormat="1" applyFont="1" applyFill="1" applyBorder="1" applyAlignment="1">
      <alignment horizontal="center" vertical="center" wrapText="1"/>
    </xf>
    <xf numFmtId="4" fontId="8" fillId="5" borderId="14" xfId="0" applyNumberFormat="1" applyFont="1" applyFill="1" applyBorder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/>
    </xf>
    <xf numFmtId="4" fontId="8" fillId="0" borderId="1" xfId="2" applyNumberFormat="1" applyFont="1" applyBorder="1" applyAlignment="1">
      <alignment horizontal="center" vertical="center" wrapText="1"/>
    </xf>
    <xf numFmtId="4" fontId="7" fillId="0" borderId="0" xfId="4" applyNumberFormat="1" applyFont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0" fontId="7" fillId="0" borderId="4" xfId="3" applyNumberFormat="1" applyFont="1" applyBorder="1" applyAlignment="1">
      <alignment horizontal="center" vertical="center" wrapText="1"/>
    </xf>
    <xf numFmtId="164" fontId="7" fillId="0" borderId="0" xfId="0" applyNumberFormat="1" applyFont="1" applyAlignment="1" applyProtection="1">
      <alignment horizontal="left" vertical="center"/>
      <protection hidden="1"/>
    </xf>
    <xf numFmtId="0" fontId="16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18" fillId="0" borderId="0" xfId="0" applyFont="1" applyAlignment="1" applyProtection="1">
      <alignment horizontal="center" wrapText="1"/>
      <protection hidden="1"/>
    </xf>
    <xf numFmtId="44" fontId="13" fillId="2" borderId="29" xfId="2" applyFont="1" applyFill="1" applyBorder="1" applyAlignment="1" applyProtection="1">
      <alignment wrapText="1"/>
      <protection hidden="1"/>
    </xf>
    <xf numFmtId="164" fontId="13" fillId="2" borderId="45" xfId="0" applyNumberFormat="1" applyFont="1" applyFill="1" applyBorder="1" applyAlignment="1" applyProtection="1">
      <alignment wrapText="1"/>
      <protection hidden="1"/>
    </xf>
    <xf numFmtId="164" fontId="13" fillId="2" borderId="46" xfId="0" applyNumberFormat="1" applyFont="1" applyFill="1" applyBorder="1" applyAlignment="1" applyProtection="1">
      <alignment wrapText="1"/>
      <protection hidden="1"/>
    </xf>
    <xf numFmtId="164" fontId="13" fillId="2" borderId="41" xfId="0" applyNumberFormat="1" applyFont="1" applyFill="1" applyBorder="1" applyAlignment="1" applyProtection="1">
      <alignment wrapText="1"/>
      <protection hidden="1"/>
    </xf>
    <xf numFmtId="0" fontId="7" fillId="0" borderId="0" xfId="0" applyFont="1" applyAlignment="1" applyProtection="1">
      <alignment vertical="center"/>
      <protection hidden="1"/>
    </xf>
    <xf numFmtId="0" fontId="0" fillId="0" borderId="14" xfId="0" applyBorder="1" applyAlignment="1">
      <alignment horizontal="center"/>
    </xf>
    <xf numFmtId="4" fontId="8" fillId="0" borderId="1" xfId="0" applyNumberFormat="1" applyFont="1" applyFill="1" applyBorder="1" applyAlignment="1" applyProtection="1">
      <alignment horizontal="center" vertical="center" wrapText="1"/>
    </xf>
    <xf numFmtId="9" fontId="0" fillId="0" borderId="14" xfId="0" applyNumberFormat="1" applyFill="1" applyBorder="1" applyAlignment="1" applyProtection="1">
      <alignment horizontal="center" wrapText="1"/>
      <protection hidden="1"/>
    </xf>
    <xf numFmtId="164" fontId="0" fillId="0" borderId="13" xfId="0" applyNumberFormat="1" applyFill="1" applyBorder="1" applyAlignment="1" applyProtection="1">
      <alignment horizontal="center" wrapText="1"/>
      <protection hidden="1"/>
    </xf>
    <xf numFmtId="0" fontId="0" fillId="0" borderId="0" xfId="0" applyBorder="1"/>
    <xf numFmtId="9" fontId="0" fillId="0" borderId="49" xfId="0" applyNumberFormat="1" applyBorder="1" applyAlignment="1" applyProtection="1">
      <alignment horizontal="right" wrapText="1"/>
      <protection hidden="1"/>
    </xf>
    <xf numFmtId="164" fontId="10" fillId="9" borderId="26" xfId="0" applyNumberFormat="1" applyFont="1" applyFill="1" applyBorder="1" applyAlignment="1" applyProtection="1">
      <alignment wrapText="1"/>
      <protection hidden="1"/>
    </xf>
    <xf numFmtId="4" fontId="8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 wrapText="1"/>
      <protection hidden="1"/>
    </xf>
    <xf numFmtId="9" fontId="0" fillId="0" borderId="8" xfId="0" applyNumberFormat="1" applyBorder="1" applyAlignment="1" applyProtection="1">
      <alignment horizontal="right" wrapText="1"/>
      <protection hidden="1"/>
    </xf>
    <xf numFmtId="44" fontId="2" fillId="0" borderId="49" xfId="2" applyFont="1" applyBorder="1" applyAlignment="1" applyProtection="1">
      <alignment horizontal="right" wrapText="1"/>
      <protection hidden="1"/>
    </xf>
    <xf numFmtId="0" fontId="0" fillId="0" borderId="50" xfId="0" applyBorder="1" applyAlignment="1" applyProtection="1">
      <alignment horizontal="center" wrapText="1"/>
      <protection hidden="1"/>
    </xf>
    <xf numFmtId="9" fontId="0" fillId="10" borderId="5" xfId="0" applyNumberFormat="1" applyFill="1" applyBorder="1" applyAlignment="1" applyProtection="1">
      <alignment horizontal="center" wrapText="1"/>
      <protection hidden="1"/>
    </xf>
    <xf numFmtId="164" fontId="0" fillId="0" borderId="10" xfId="0" applyNumberFormat="1" applyBorder="1" applyAlignment="1" applyProtection="1">
      <alignment horizontal="center" wrapText="1"/>
      <protection hidden="1"/>
    </xf>
    <xf numFmtId="9" fontId="0" fillId="11" borderId="10" xfId="0" applyNumberFormat="1" applyFill="1" applyBorder="1" applyAlignment="1" applyProtection="1">
      <alignment horizontal="center" wrapText="1"/>
      <protection hidden="1"/>
    </xf>
    <xf numFmtId="9" fontId="0" fillId="0" borderId="10" xfId="0" applyNumberFormat="1" applyFill="1" applyBorder="1" applyAlignment="1" applyProtection="1">
      <alignment horizontal="center" wrapText="1"/>
      <protection hidden="1"/>
    </xf>
    <xf numFmtId="164" fontId="0" fillId="0" borderId="10" xfId="0" applyNumberFormat="1" applyFill="1" applyBorder="1" applyAlignment="1" applyProtection="1">
      <alignment horizontal="center" wrapText="1"/>
      <protection hidden="1"/>
    </xf>
    <xf numFmtId="9" fontId="0" fillId="10" borderId="10" xfId="0" applyNumberFormat="1" applyFill="1" applyBorder="1" applyAlignment="1" applyProtection="1">
      <alignment horizontal="center" wrapText="1"/>
      <protection hidden="1"/>
    </xf>
    <xf numFmtId="0" fontId="0" fillId="0" borderId="10" xfId="0" applyBorder="1"/>
    <xf numFmtId="4" fontId="0" fillId="0" borderId="10" xfId="0" applyNumberFormat="1" applyFill="1" applyBorder="1" applyAlignment="1" applyProtection="1">
      <alignment horizontal="center" wrapText="1"/>
      <protection hidden="1"/>
    </xf>
    <xf numFmtId="164" fontId="0" fillId="0" borderId="34" xfId="0" applyNumberFormat="1" applyFill="1" applyBorder="1" applyAlignment="1" applyProtection="1">
      <alignment horizontal="center" wrapText="1"/>
      <protection hidden="1"/>
    </xf>
    <xf numFmtId="164" fontId="0" fillId="0" borderId="34" xfId="0" applyNumberFormat="1" applyBorder="1" applyAlignment="1" applyProtection="1">
      <alignment horizontal="center" wrapText="1"/>
      <protection hidden="1"/>
    </xf>
    <xf numFmtId="164" fontId="0" fillId="7" borderId="29" xfId="0" applyNumberFormat="1" applyFill="1" applyBorder="1" applyAlignment="1" applyProtection="1">
      <alignment horizontal="center" wrapText="1"/>
      <protection hidden="1"/>
    </xf>
    <xf numFmtId="0" fontId="13" fillId="0" borderId="35" xfId="0" applyFont="1" applyBorder="1" applyAlignment="1" applyProtection="1">
      <alignment horizontal="center" wrapText="1"/>
      <protection hidden="1"/>
    </xf>
    <xf numFmtId="0" fontId="0" fillId="0" borderId="52" xfId="0" applyBorder="1" applyAlignment="1" applyProtection="1">
      <alignment horizontal="center" wrapText="1"/>
      <protection hidden="1"/>
    </xf>
    <xf numFmtId="9" fontId="0" fillId="10" borderId="44" xfId="0" applyNumberFormat="1" applyFill="1" applyBorder="1" applyAlignment="1" applyProtection="1">
      <alignment horizontal="center" wrapText="1"/>
      <protection hidden="1"/>
    </xf>
    <xf numFmtId="164" fontId="0" fillId="0" borderId="36" xfId="0" applyNumberFormat="1" applyBorder="1" applyAlignment="1" applyProtection="1">
      <alignment horizontal="center" wrapText="1"/>
      <protection hidden="1"/>
    </xf>
    <xf numFmtId="9" fontId="0" fillId="11" borderId="51" xfId="0" applyNumberFormat="1" applyFill="1" applyBorder="1" applyAlignment="1" applyProtection="1">
      <alignment horizontal="center" wrapText="1"/>
      <protection hidden="1"/>
    </xf>
    <xf numFmtId="9" fontId="0" fillId="10" borderId="36" xfId="0" applyNumberFormat="1" applyFill="1" applyBorder="1" applyAlignment="1" applyProtection="1">
      <alignment horizontal="center" wrapText="1"/>
      <protection hidden="1"/>
    </xf>
    <xf numFmtId="0" fontId="0" fillId="0" borderId="36" xfId="0" applyBorder="1" applyAlignment="1" applyProtection="1">
      <alignment horizontal="center" wrapText="1"/>
      <protection hidden="1"/>
    </xf>
    <xf numFmtId="4" fontId="0" fillId="0" borderId="36" xfId="0" applyNumberFormat="1" applyBorder="1" applyAlignment="1" applyProtection="1">
      <alignment horizontal="center" wrapText="1"/>
      <protection hidden="1"/>
    </xf>
    <xf numFmtId="0" fontId="0" fillId="0" borderId="37" xfId="0" applyBorder="1" applyAlignment="1" applyProtection="1">
      <alignment horizontal="center" wrapText="1"/>
      <protection hidden="1"/>
    </xf>
    <xf numFmtId="164" fontId="0" fillId="9" borderId="44" xfId="0" applyNumberFormat="1" applyFont="1" applyFill="1" applyBorder="1" applyAlignment="1" applyProtection="1">
      <alignment horizontal="center" wrapText="1"/>
      <protection hidden="1"/>
    </xf>
    <xf numFmtId="164" fontId="10" fillId="9" borderId="37" xfId="0" applyNumberFormat="1" applyFont="1" applyFill="1" applyBorder="1" applyAlignment="1" applyProtection="1">
      <alignment wrapText="1"/>
      <protection hidden="1"/>
    </xf>
    <xf numFmtId="0" fontId="0" fillId="0" borderId="7" xfId="0" applyBorder="1" applyAlignment="1" applyProtection="1">
      <alignment horizontal="center" wrapText="1"/>
      <protection hidden="1"/>
    </xf>
    <xf numFmtId="0" fontId="0" fillId="0" borderId="53" xfId="0" applyBorder="1" applyAlignment="1" applyProtection="1">
      <alignment horizontal="center" wrapText="1"/>
      <protection hidden="1"/>
    </xf>
    <xf numFmtId="164" fontId="10" fillId="9" borderId="17" xfId="0" applyNumberFormat="1" applyFont="1" applyFill="1" applyBorder="1" applyAlignment="1" applyProtection="1">
      <alignment wrapText="1"/>
      <protection hidden="1"/>
    </xf>
    <xf numFmtId="44" fontId="13" fillId="0" borderId="22" xfId="2" applyFont="1" applyBorder="1" applyAlignment="1" applyProtection="1">
      <alignment horizontal="center" wrapText="1"/>
      <protection hidden="1"/>
    </xf>
    <xf numFmtId="44" fontId="13" fillId="9" borderId="22" xfId="2" applyFont="1" applyFill="1" applyBorder="1" applyAlignment="1" applyProtection="1">
      <alignment wrapText="1"/>
      <protection hidden="1"/>
    </xf>
    <xf numFmtId="44" fontId="13" fillId="9" borderId="26" xfId="2" applyFont="1" applyFill="1" applyBorder="1" applyAlignment="1" applyProtection="1">
      <alignment wrapText="1"/>
      <protection hidden="1"/>
    </xf>
    <xf numFmtId="44" fontId="13" fillId="9" borderId="48" xfId="2" applyFont="1" applyFill="1" applyBorder="1" applyAlignment="1" applyProtection="1">
      <alignment wrapText="1"/>
      <protection hidden="1"/>
    </xf>
    <xf numFmtId="44" fontId="13" fillId="9" borderId="25" xfId="2" applyFont="1" applyFill="1" applyBorder="1" applyAlignment="1" applyProtection="1">
      <alignment wrapText="1"/>
      <protection hidden="1"/>
    </xf>
    <xf numFmtId="44" fontId="12" fillId="2" borderId="26" xfId="2" applyFont="1" applyFill="1" applyBorder="1" applyAlignment="1" applyProtection="1">
      <alignment wrapText="1"/>
      <protection hidden="1"/>
    </xf>
    <xf numFmtId="9" fontId="0" fillId="0" borderId="13" xfId="0" applyNumberFormat="1" applyFill="1" applyBorder="1" applyAlignment="1" applyProtection="1">
      <alignment horizontal="center" wrapText="1"/>
      <protection hidden="1"/>
    </xf>
    <xf numFmtId="10" fontId="0" fillId="10" borderId="14" xfId="0" applyNumberFormat="1" applyFill="1" applyBorder="1" applyAlignment="1" applyProtection="1">
      <alignment horizontal="center" wrapText="1"/>
      <protection hidden="1"/>
    </xf>
    <xf numFmtId="164" fontId="17" fillId="0" borderId="0" xfId="0" applyNumberFormat="1" applyFont="1" applyFill="1" applyBorder="1"/>
    <xf numFmtId="164" fontId="0" fillId="9" borderId="22" xfId="0" applyNumberFormat="1" applyFont="1" applyFill="1" applyBorder="1" applyAlignment="1" applyProtection="1">
      <alignment horizontal="center" wrapText="1"/>
      <protection hidden="1"/>
    </xf>
    <xf numFmtId="0" fontId="3" fillId="0" borderId="1" xfId="6" applyFont="1" applyFill="1" applyBorder="1"/>
    <xf numFmtId="4" fontId="8" fillId="0" borderId="1" xfId="2" applyNumberFormat="1" applyFont="1" applyFill="1" applyBorder="1" applyAlignment="1">
      <alignment horizontal="right" vertical="center" wrapText="1"/>
    </xf>
    <xf numFmtId="164" fontId="7" fillId="0" borderId="19" xfId="4" applyFont="1" applyBorder="1" applyAlignment="1">
      <alignment horizontal="center" vertical="center" wrapText="1"/>
    </xf>
    <xf numFmtId="164" fontId="7" fillId="0" borderId="20" xfId="4" applyFont="1" applyBorder="1" applyAlignment="1">
      <alignment horizontal="center" vertical="center" wrapText="1"/>
    </xf>
    <xf numFmtId="164" fontId="7" fillId="6" borderId="19" xfId="4" applyFont="1" applyFill="1" applyBorder="1" applyAlignment="1">
      <alignment horizontal="center" vertical="center" wrapText="1"/>
    </xf>
    <xf numFmtId="164" fontId="7" fillId="6" borderId="20" xfId="4" applyFont="1" applyFill="1" applyBorder="1" applyAlignment="1">
      <alignment horizontal="center" vertical="center" wrapText="1"/>
    </xf>
    <xf numFmtId="164" fontId="7" fillId="6" borderId="4" xfId="4" applyFont="1" applyFill="1" applyBorder="1" applyAlignment="1">
      <alignment horizontal="center" vertical="center" wrapText="1"/>
    </xf>
    <xf numFmtId="164" fontId="7" fillId="3" borderId="19" xfId="4" applyFont="1" applyFill="1" applyBorder="1" applyAlignment="1">
      <alignment horizontal="center" vertical="center" wrapText="1"/>
    </xf>
    <xf numFmtId="164" fontId="7" fillId="3" borderId="20" xfId="4" applyFont="1" applyFill="1" applyBorder="1" applyAlignment="1">
      <alignment horizontal="center" vertical="center" wrapText="1"/>
    </xf>
    <xf numFmtId="164" fontId="7" fillId="3" borderId="4" xfId="4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3" fillId="2" borderId="2" xfId="0" applyFont="1" applyFill="1" applyBorder="1" applyAlignment="1" applyProtection="1">
      <protection hidden="1"/>
    </xf>
    <xf numFmtId="0" fontId="13" fillId="2" borderId="42" xfId="0" applyFont="1" applyFill="1" applyBorder="1" applyAlignment="1" applyProtection="1">
      <protection hidden="1"/>
    </xf>
    <xf numFmtId="0" fontId="13" fillId="0" borderId="0" xfId="0" applyFont="1" applyBorder="1" applyAlignment="1" applyProtection="1">
      <alignment horizontal="left" vertical="center"/>
      <protection hidden="1"/>
    </xf>
    <xf numFmtId="164" fontId="7" fillId="0" borderId="0" xfId="0" applyNumberFormat="1" applyFont="1" applyAlignment="1" applyProtection="1">
      <alignment horizontal="left" vertical="center"/>
      <protection hidden="1"/>
    </xf>
    <xf numFmtId="0" fontId="0" fillId="0" borderId="0" xfId="0" applyNumberFormat="1" applyFill="1" applyBorder="1" applyAlignment="1" applyProtection="1">
      <alignment horizontal="left"/>
      <protection hidden="1"/>
    </xf>
    <xf numFmtId="0" fontId="13" fillId="9" borderId="27" xfId="0" applyFont="1" applyFill="1" applyBorder="1" applyAlignment="1" applyProtection="1">
      <protection hidden="1"/>
    </xf>
    <xf numFmtId="0" fontId="13" fillId="9" borderId="5" xfId="0" applyFont="1" applyFill="1" applyBorder="1" applyAlignment="1" applyProtection="1">
      <protection hidden="1"/>
    </xf>
    <xf numFmtId="0" fontId="13" fillId="9" borderId="28" xfId="0" applyFont="1" applyFill="1" applyBorder="1" applyAlignment="1" applyProtection="1">
      <protection hidden="1"/>
    </xf>
    <xf numFmtId="0" fontId="13" fillId="9" borderId="29" xfId="0" applyFont="1" applyFill="1" applyBorder="1" applyAlignment="1" applyProtection="1">
      <protection hidden="1"/>
    </xf>
    <xf numFmtId="0" fontId="12" fillId="2" borderId="16" xfId="0" applyFont="1" applyFill="1" applyBorder="1" applyAlignment="1" applyProtection="1">
      <alignment wrapText="1"/>
      <protection hidden="1"/>
    </xf>
    <xf numFmtId="0" fontId="12" fillId="2" borderId="37" xfId="0" applyFont="1" applyFill="1" applyBorder="1" applyAlignment="1" applyProtection="1">
      <alignment wrapText="1"/>
      <protection hidden="1"/>
    </xf>
    <xf numFmtId="0" fontId="13" fillId="9" borderId="31" xfId="0" applyFont="1" applyFill="1" applyBorder="1" applyAlignment="1" applyProtection="1">
      <alignment wrapText="1"/>
      <protection hidden="1"/>
    </xf>
    <xf numFmtId="0" fontId="13" fillId="9" borderId="51" xfId="0" applyFont="1" applyFill="1" applyBorder="1" applyAlignment="1" applyProtection="1">
      <alignment wrapText="1"/>
      <protection hidden="1"/>
    </xf>
    <xf numFmtId="0" fontId="12" fillId="2" borderId="17" xfId="0" applyFont="1" applyFill="1" applyBorder="1" applyAlignment="1" applyProtection="1">
      <alignment wrapText="1"/>
      <protection hidden="1"/>
    </xf>
    <xf numFmtId="0" fontId="13" fillId="0" borderId="32" xfId="0" applyFont="1" applyBorder="1" applyAlignment="1" applyProtection="1">
      <alignment horizontal="center" vertical="center" wrapText="1"/>
      <protection hidden="1"/>
    </xf>
    <xf numFmtId="0" fontId="0" fillId="0" borderId="33" xfId="0" applyBorder="1" applyAlignment="1" applyProtection="1">
      <alignment horizontal="center" vertical="center" wrapText="1"/>
      <protection hidden="1"/>
    </xf>
    <xf numFmtId="164" fontId="13" fillId="0" borderId="32" xfId="0" applyNumberFormat="1" applyFont="1" applyBorder="1" applyAlignment="1" applyProtection="1">
      <alignment horizontal="center" vertical="center" wrapText="1"/>
      <protection hidden="1"/>
    </xf>
    <xf numFmtId="0" fontId="13" fillId="9" borderId="35" xfId="0" applyFont="1" applyFill="1" applyBorder="1" applyAlignment="1" applyProtection="1">
      <alignment wrapText="1"/>
      <protection hidden="1"/>
    </xf>
    <xf numFmtId="0" fontId="13" fillId="9" borderId="38" xfId="0" applyFont="1" applyFill="1" applyBorder="1" applyAlignment="1" applyProtection="1">
      <alignment wrapText="1"/>
      <protection hidden="1"/>
    </xf>
    <xf numFmtId="0" fontId="13" fillId="9" borderId="16" xfId="0" applyFont="1" applyFill="1" applyBorder="1" applyAlignment="1" applyProtection="1">
      <alignment wrapText="1"/>
      <protection hidden="1"/>
    </xf>
    <xf numFmtId="0" fontId="13" fillId="9" borderId="17" xfId="0" applyFont="1" applyFill="1" applyBorder="1" applyAlignment="1" applyProtection="1">
      <alignment wrapText="1"/>
      <protection hidden="1"/>
    </xf>
    <xf numFmtId="0" fontId="13" fillId="0" borderId="39" xfId="0" applyFont="1" applyBorder="1" applyAlignment="1" applyProtection="1">
      <alignment horizontal="center" vertical="center" wrapText="1"/>
      <protection hidden="1"/>
    </xf>
    <xf numFmtId="0" fontId="0" fillId="0" borderId="39" xfId="0" applyBorder="1" applyAlignment="1" applyProtection="1">
      <alignment horizontal="center" vertical="center" wrapText="1"/>
      <protection hidden="1"/>
    </xf>
    <xf numFmtId="164" fontId="13" fillId="0" borderId="39" xfId="0" applyNumberFormat="1" applyFont="1" applyBorder="1" applyAlignment="1" applyProtection="1">
      <alignment horizontal="center" vertical="center" wrapText="1"/>
      <protection hidden="1"/>
    </xf>
    <xf numFmtId="44" fontId="13" fillId="0" borderId="43" xfId="2" applyFont="1" applyBorder="1" applyAlignment="1" applyProtection="1">
      <alignment vertical="center" wrapText="1"/>
      <protection hidden="1"/>
    </xf>
    <xf numFmtId="44" fontId="13" fillId="0" borderId="25" xfId="2" applyFont="1" applyBorder="1" applyAlignment="1" applyProtection="1">
      <alignment vertical="center" wrapText="1"/>
      <protection hidden="1"/>
    </xf>
    <xf numFmtId="44" fontId="13" fillId="0" borderId="23" xfId="2" applyFont="1" applyBorder="1" applyAlignment="1" applyProtection="1">
      <alignment vertical="center" wrapText="1"/>
      <protection hidden="1"/>
    </xf>
  </cellXfs>
  <cellStyles count="15">
    <cellStyle name="Moeda" xfId="2" builtinId="4"/>
    <cellStyle name="Moeda 2" xfId="8"/>
    <cellStyle name="Normal" xfId="0" builtinId="0"/>
    <cellStyle name="Normal 2" xfId="6"/>
    <cellStyle name="Normal 2 2" xfId="10"/>
    <cellStyle name="Normal 3" xfId="7"/>
    <cellStyle name="Normal 3 2" xfId="9"/>
    <cellStyle name="Normal 4" xfId="11"/>
    <cellStyle name="Normal 5" xfId="12"/>
    <cellStyle name="Porcentagem" xfId="3" builtinId="5"/>
    <cellStyle name="Porcentagem 2" xfId="13"/>
    <cellStyle name="Vírgula" xfId="1" builtinId="3"/>
    <cellStyle name="Vírgula 2" xfId="4"/>
    <cellStyle name="Vírgula 3" xfId="5"/>
    <cellStyle name="Vírgula 4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4"/>
  <sheetViews>
    <sheetView view="pageBreakPreview" zoomScale="130" zoomScaleNormal="100" zoomScaleSheetLayoutView="130" workbookViewId="0">
      <selection activeCell="C3" sqref="C3"/>
    </sheetView>
  </sheetViews>
  <sheetFormatPr defaultRowHeight="15"/>
  <cols>
    <col min="1" max="1" width="8.85546875" style="75" customWidth="1"/>
    <col min="2" max="2" width="9.140625" style="160" hidden="1" customWidth="1"/>
    <col min="3" max="3" width="70.7109375" style="1" customWidth="1"/>
    <col min="4" max="4" width="7.7109375" style="75" bestFit="1" customWidth="1"/>
    <col min="5" max="5" width="10.140625" style="75" bestFit="1" customWidth="1"/>
    <col min="6" max="6" width="11.5703125" style="208" bestFit="1" customWidth="1"/>
    <col min="7" max="7" width="12.85546875" style="82" bestFit="1" customWidth="1"/>
    <col min="8" max="8" width="8" bestFit="1" customWidth="1"/>
  </cols>
  <sheetData>
    <row r="1" spans="1:8">
      <c r="A1" s="28"/>
      <c r="B1" s="157"/>
      <c r="C1" s="155"/>
      <c r="D1" s="33"/>
      <c r="E1" s="61"/>
      <c r="F1" s="193"/>
      <c r="G1" s="76"/>
      <c r="H1" s="3"/>
    </row>
    <row r="2" spans="1:8">
      <c r="A2" s="28"/>
      <c r="B2" s="157"/>
      <c r="C2" s="154" t="s">
        <v>599</v>
      </c>
      <c r="D2" s="28"/>
      <c r="E2" s="28"/>
      <c r="F2" s="62"/>
      <c r="G2" s="77"/>
      <c r="H2" s="3"/>
    </row>
    <row r="3" spans="1:8">
      <c r="A3" s="28"/>
      <c r="B3" s="33"/>
      <c r="C3" s="155"/>
      <c r="D3" s="33"/>
      <c r="E3" s="33"/>
      <c r="F3" s="61"/>
      <c r="G3" s="78"/>
      <c r="H3" s="3"/>
    </row>
    <row r="4" spans="1:8">
      <c r="A4" s="28"/>
      <c r="B4" s="33"/>
      <c r="C4" s="155"/>
      <c r="D4" s="33"/>
      <c r="E4" s="33"/>
      <c r="F4" s="61"/>
      <c r="G4" s="78"/>
      <c r="H4" s="3"/>
    </row>
    <row r="5" spans="1:8">
      <c r="A5" s="28"/>
      <c r="B5" s="157"/>
      <c r="C5" s="155"/>
      <c r="D5" s="33"/>
      <c r="E5" s="61"/>
      <c r="F5" s="193"/>
      <c r="G5" s="76"/>
      <c r="H5" s="3"/>
    </row>
    <row r="6" spans="1:8">
      <c r="A6" s="277" t="s">
        <v>444</v>
      </c>
      <c r="B6" s="277"/>
      <c r="C6" s="278" t="s">
        <v>459</v>
      </c>
      <c r="D6" s="278"/>
      <c r="E6" s="278"/>
      <c r="F6" s="278"/>
      <c r="G6" s="278"/>
      <c r="H6" s="3"/>
    </row>
    <row r="7" spans="1:8">
      <c r="A7" s="277" t="s">
        <v>445</v>
      </c>
      <c r="B7" s="277"/>
      <c r="C7" s="278" t="s">
        <v>460</v>
      </c>
      <c r="D7" s="278"/>
      <c r="E7" s="278"/>
      <c r="F7" s="278"/>
      <c r="G7" s="278"/>
      <c r="H7" s="3"/>
    </row>
    <row r="8" spans="1:8">
      <c r="A8" s="28"/>
      <c r="B8" s="158"/>
      <c r="C8" s="154"/>
      <c r="D8" s="28"/>
      <c r="E8" s="62"/>
      <c r="F8" s="194"/>
      <c r="G8" s="79"/>
      <c r="H8" s="3"/>
    </row>
    <row r="9" spans="1:8">
      <c r="A9" s="279"/>
      <c r="B9" s="279"/>
      <c r="C9" s="279"/>
      <c r="D9" s="279"/>
      <c r="E9" s="279"/>
      <c r="F9" s="279"/>
      <c r="G9" s="279"/>
      <c r="H9" s="3"/>
    </row>
    <row r="10" spans="1:8" ht="15.75" thickBot="1">
      <c r="A10" s="28"/>
      <c r="B10" s="157"/>
      <c r="C10" s="155"/>
      <c r="D10" s="33"/>
      <c r="E10" s="61"/>
      <c r="F10" s="193"/>
      <c r="G10" s="76"/>
      <c r="H10" s="3"/>
    </row>
    <row r="11" spans="1:8" ht="26.25" thickBot="1">
      <c r="A11" s="29" t="s">
        <v>330</v>
      </c>
      <c r="B11" s="30" t="s">
        <v>331</v>
      </c>
      <c r="C11" s="4" t="s">
        <v>332</v>
      </c>
      <c r="D11" s="4" t="s">
        <v>333</v>
      </c>
      <c r="E11" s="31" t="s">
        <v>334</v>
      </c>
      <c r="F11" s="195" t="s">
        <v>335</v>
      </c>
      <c r="G11" s="32" t="s">
        <v>336</v>
      </c>
      <c r="H11" s="5" t="s">
        <v>337</v>
      </c>
    </row>
    <row r="12" spans="1:8">
      <c r="A12" s="34"/>
      <c r="B12" s="159"/>
      <c r="C12" s="6"/>
      <c r="D12" s="92"/>
      <c r="E12" s="63"/>
      <c r="F12" s="196"/>
      <c r="G12" s="83"/>
      <c r="H12" s="35"/>
    </row>
    <row r="13" spans="1:8">
      <c r="A13" s="36" t="s">
        <v>338</v>
      </c>
      <c r="B13" s="39"/>
      <c r="C13" s="7" t="s">
        <v>339</v>
      </c>
      <c r="D13" s="93"/>
      <c r="E13" s="64"/>
      <c r="F13" s="197"/>
      <c r="G13" s="84">
        <f>SUM(G14:G21)</f>
        <v>0</v>
      </c>
      <c r="H13" s="8" t="e">
        <f>G13/$G$215</f>
        <v>#DIV/0!</v>
      </c>
    </row>
    <row r="14" spans="1:8">
      <c r="A14" s="37" t="s">
        <v>340</v>
      </c>
      <c r="B14" s="38" t="s">
        <v>430</v>
      </c>
      <c r="C14" s="9" t="s">
        <v>4</v>
      </c>
      <c r="D14" s="58" t="s">
        <v>0</v>
      </c>
      <c r="E14" s="12">
        <v>14</v>
      </c>
      <c r="F14" s="198"/>
      <c r="G14" s="80">
        <f t="shared" ref="G14:G44" si="0">ROUND(E14*F14,2)</f>
        <v>0</v>
      </c>
      <c r="H14" s="11"/>
    </row>
    <row r="15" spans="1:8">
      <c r="A15" s="37" t="s">
        <v>341</v>
      </c>
      <c r="B15" s="38" t="s">
        <v>432</v>
      </c>
      <c r="C15" s="9" t="s">
        <v>2</v>
      </c>
      <c r="D15" s="58" t="s">
        <v>0</v>
      </c>
      <c r="E15" s="12">
        <v>8</v>
      </c>
      <c r="F15" s="198"/>
      <c r="G15" s="80">
        <f t="shared" si="0"/>
        <v>0</v>
      </c>
      <c r="H15" s="11"/>
    </row>
    <row r="16" spans="1:8">
      <c r="A16" s="37" t="s">
        <v>342</v>
      </c>
      <c r="B16" s="38" t="s">
        <v>433</v>
      </c>
      <c r="C16" s="9" t="s">
        <v>3</v>
      </c>
      <c r="D16" s="58" t="s">
        <v>0</v>
      </c>
      <c r="E16" s="12">
        <v>8</v>
      </c>
      <c r="F16" s="198"/>
      <c r="G16" s="80">
        <f t="shared" si="0"/>
        <v>0</v>
      </c>
      <c r="H16" s="11"/>
    </row>
    <row r="17" spans="1:8">
      <c r="A17" s="37" t="s">
        <v>343</v>
      </c>
      <c r="B17" s="156" t="s">
        <v>431</v>
      </c>
      <c r="C17" s="9" t="s">
        <v>1</v>
      </c>
      <c r="D17" s="58" t="s">
        <v>0</v>
      </c>
      <c r="E17" s="12">
        <v>4</v>
      </c>
      <c r="F17" s="198"/>
      <c r="G17" s="80">
        <f t="shared" ref="G17" si="1">ROUND(E17*F17,2)</f>
        <v>0</v>
      </c>
      <c r="H17" s="11"/>
    </row>
    <row r="18" spans="1:8">
      <c r="A18" s="37" t="s">
        <v>516</v>
      </c>
      <c r="B18" s="211" t="s">
        <v>435</v>
      </c>
      <c r="C18" s="9" t="s">
        <v>429</v>
      </c>
      <c r="D18" s="10" t="s">
        <v>344</v>
      </c>
      <c r="E18" s="12">
        <v>1</v>
      </c>
      <c r="F18" s="199"/>
      <c r="G18" s="80">
        <f t="shared" si="0"/>
        <v>0</v>
      </c>
      <c r="H18" s="11"/>
    </row>
    <row r="19" spans="1:8" ht="25.5">
      <c r="A19" s="37" t="s">
        <v>568</v>
      </c>
      <c r="B19" s="156" t="s">
        <v>7</v>
      </c>
      <c r="C19" s="9" t="s">
        <v>8</v>
      </c>
      <c r="D19" s="58" t="s">
        <v>5</v>
      </c>
      <c r="E19" s="12">
        <v>1</v>
      </c>
      <c r="F19" s="198"/>
      <c r="G19" s="80">
        <f t="shared" si="0"/>
        <v>0</v>
      </c>
      <c r="H19" s="11"/>
    </row>
    <row r="20" spans="1:8">
      <c r="A20" s="37" t="s">
        <v>569</v>
      </c>
      <c r="B20" s="156" t="s">
        <v>9</v>
      </c>
      <c r="C20" s="9" t="s">
        <v>10</v>
      </c>
      <c r="D20" s="58" t="s">
        <v>11</v>
      </c>
      <c r="E20" s="12">
        <v>24</v>
      </c>
      <c r="F20" s="198"/>
      <c r="G20" s="80">
        <f t="shared" si="0"/>
        <v>0</v>
      </c>
      <c r="H20" s="11"/>
    </row>
    <row r="21" spans="1:8">
      <c r="A21" s="37"/>
      <c r="B21" s="38"/>
      <c r="C21" s="9"/>
      <c r="D21" s="10"/>
      <c r="E21" s="12"/>
      <c r="F21" s="199"/>
      <c r="G21" s="80"/>
      <c r="H21" s="11"/>
    </row>
    <row r="22" spans="1:8">
      <c r="A22" s="36" t="s">
        <v>345</v>
      </c>
      <c r="B22" s="39"/>
      <c r="C22" s="7" t="s">
        <v>346</v>
      </c>
      <c r="D22" s="13"/>
      <c r="E22" s="64"/>
      <c r="F22" s="200"/>
      <c r="G22" s="84">
        <f>SUM(G23:G36)</f>
        <v>0</v>
      </c>
      <c r="H22" s="8" t="e">
        <f>G22/$G$215</f>
        <v>#DIV/0!</v>
      </c>
    </row>
    <row r="23" spans="1:8">
      <c r="A23" s="37" t="s">
        <v>347</v>
      </c>
      <c r="B23" s="40" t="s">
        <v>22</v>
      </c>
      <c r="C23" s="9" t="s">
        <v>23</v>
      </c>
      <c r="D23" s="58" t="s">
        <v>6</v>
      </c>
      <c r="E23" s="12">
        <v>254.10000000000005</v>
      </c>
      <c r="F23" s="198"/>
      <c r="G23" s="80">
        <f t="shared" ref="G23" si="2">ROUND(E23*F23,2)</f>
        <v>0</v>
      </c>
      <c r="H23" s="11"/>
    </row>
    <row r="24" spans="1:8">
      <c r="A24" s="37" t="s">
        <v>447</v>
      </c>
      <c r="B24" s="40" t="s">
        <v>34</v>
      </c>
      <c r="C24" s="9" t="s">
        <v>35</v>
      </c>
      <c r="D24" s="58" t="s">
        <v>6</v>
      </c>
      <c r="E24" s="12">
        <v>21</v>
      </c>
      <c r="F24" s="198"/>
      <c r="G24" s="80">
        <f t="shared" ref="G24:G27" si="3">ROUND(E24*F24,2)</f>
        <v>0</v>
      </c>
      <c r="H24" s="11"/>
    </row>
    <row r="25" spans="1:8">
      <c r="A25" s="37" t="s">
        <v>448</v>
      </c>
      <c r="B25" s="156" t="s">
        <v>20</v>
      </c>
      <c r="C25" s="9" t="s">
        <v>21</v>
      </c>
      <c r="D25" s="58" t="s">
        <v>6</v>
      </c>
      <c r="E25" s="12">
        <v>65</v>
      </c>
      <c r="F25" s="198"/>
      <c r="G25" s="80">
        <f t="shared" ref="G25" si="4">ROUND(E25*F25,2)</f>
        <v>0</v>
      </c>
      <c r="H25" s="11"/>
    </row>
    <row r="26" spans="1:8" ht="25.5">
      <c r="A26" s="37" t="s">
        <v>348</v>
      </c>
      <c r="B26" s="156" t="s">
        <v>15</v>
      </c>
      <c r="C26" s="9" t="s">
        <v>16</v>
      </c>
      <c r="D26" s="58" t="s">
        <v>14</v>
      </c>
      <c r="E26" s="12">
        <v>12</v>
      </c>
      <c r="F26" s="198"/>
      <c r="G26" s="80">
        <f t="shared" si="3"/>
        <v>0</v>
      </c>
      <c r="H26" s="11"/>
    </row>
    <row r="27" spans="1:8" ht="25.5">
      <c r="A27" s="37" t="s">
        <v>349</v>
      </c>
      <c r="B27" s="156" t="s">
        <v>17</v>
      </c>
      <c r="C27" s="9" t="s">
        <v>18</v>
      </c>
      <c r="D27" s="58" t="s">
        <v>14</v>
      </c>
      <c r="E27" s="12">
        <v>12</v>
      </c>
      <c r="F27" s="198"/>
      <c r="G27" s="80">
        <f t="shared" si="3"/>
        <v>0</v>
      </c>
      <c r="H27" s="11"/>
    </row>
    <row r="28" spans="1:8">
      <c r="A28" s="37" t="s">
        <v>350</v>
      </c>
      <c r="B28" s="156" t="s">
        <v>19</v>
      </c>
      <c r="C28" s="9" t="s">
        <v>581</v>
      </c>
      <c r="D28" s="58" t="s">
        <v>14</v>
      </c>
      <c r="E28" s="12">
        <v>24</v>
      </c>
      <c r="F28" s="198"/>
      <c r="G28" s="80">
        <f t="shared" ref="G28" si="5">ROUND(E28*F28,2)</f>
        <v>0</v>
      </c>
      <c r="H28" s="11"/>
    </row>
    <row r="29" spans="1:8">
      <c r="A29" s="37" t="s">
        <v>506</v>
      </c>
      <c r="B29" s="267" t="s">
        <v>493</v>
      </c>
      <c r="C29" s="9" t="s">
        <v>446</v>
      </c>
      <c r="D29" s="58" t="s">
        <v>344</v>
      </c>
      <c r="E29" s="199">
        <v>1</v>
      </c>
      <c r="F29" s="198"/>
      <c r="G29" s="268">
        <f t="shared" ref="G29" si="6">ROUND(E29*F29,2)</f>
        <v>0</v>
      </c>
      <c r="H29" s="11"/>
    </row>
    <row r="30" spans="1:8">
      <c r="A30" s="37" t="s">
        <v>507</v>
      </c>
      <c r="B30" s="156" t="s">
        <v>25</v>
      </c>
      <c r="C30" s="162" t="s">
        <v>26</v>
      </c>
      <c r="D30" s="58" t="s">
        <v>11</v>
      </c>
      <c r="E30" s="199">
        <v>48</v>
      </c>
      <c r="F30" s="198"/>
      <c r="G30" s="80">
        <f t="shared" ref="G30:G31" si="7">ROUND(E30*F30,2)</f>
        <v>0</v>
      </c>
      <c r="H30" s="11"/>
    </row>
    <row r="31" spans="1:8">
      <c r="A31" s="37" t="s">
        <v>508</v>
      </c>
      <c r="B31" s="156" t="s">
        <v>582</v>
      </c>
      <c r="C31" s="162" t="s">
        <v>32</v>
      </c>
      <c r="D31" s="58" t="s">
        <v>31</v>
      </c>
      <c r="E31" s="199">
        <v>96</v>
      </c>
      <c r="F31" s="198"/>
      <c r="G31" s="80">
        <f t="shared" si="7"/>
        <v>0</v>
      </c>
      <c r="H31" s="11"/>
    </row>
    <row r="32" spans="1:8">
      <c r="A32" s="37" t="s">
        <v>509</v>
      </c>
      <c r="B32" s="156" t="s">
        <v>27</v>
      </c>
      <c r="C32" s="162" t="s">
        <v>28</v>
      </c>
      <c r="D32" s="58" t="s">
        <v>6</v>
      </c>
      <c r="E32" s="199">
        <v>42</v>
      </c>
      <c r="F32" s="198"/>
      <c r="G32" s="80">
        <f t="shared" ref="G32:G34" si="8">ROUND(E32*F32,2)</f>
        <v>0</v>
      </c>
      <c r="H32" s="11"/>
    </row>
    <row r="33" spans="1:8">
      <c r="A33" s="37" t="s">
        <v>510</v>
      </c>
      <c r="B33" s="156" t="s">
        <v>29</v>
      </c>
      <c r="C33" s="162" t="s">
        <v>30</v>
      </c>
      <c r="D33" s="58" t="s">
        <v>6</v>
      </c>
      <c r="E33" s="199">
        <v>8.4</v>
      </c>
      <c r="F33" s="198"/>
      <c r="G33" s="80">
        <f t="shared" si="8"/>
        <v>0</v>
      </c>
      <c r="H33" s="11"/>
    </row>
    <row r="34" spans="1:8">
      <c r="A34" s="37" t="s">
        <v>451</v>
      </c>
      <c r="B34" s="156" t="s">
        <v>583</v>
      </c>
      <c r="C34" s="162" t="s">
        <v>33</v>
      </c>
      <c r="D34" s="58" t="s">
        <v>24</v>
      </c>
      <c r="E34" s="199">
        <v>352.8</v>
      </c>
      <c r="F34" s="198"/>
      <c r="G34" s="80">
        <f t="shared" si="8"/>
        <v>0</v>
      </c>
      <c r="H34" s="11"/>
    </row>
    <row r="35" spans="1:8">
      <c r="A35" s="37" t="s">
        <v>574</v>
      </c>
      <c r="B35" s="156" t="s">
        <v>38</v>
      </c>
      <c r="C35" s="162" t="s">
        <v>39</v>
      </c>
      <c r="D35" s="58" t="s">
        <v>6</v>
      </c>
      <c r="E35" s="199">
        <v>307.27199999999999</v>
      </c>
      <c r="F35" s="198"/>
      <c r="G35" s="80">
        <f t="shared" ref="G35" si="9">ROUND(E35*F35,2)</f>
        <v>0</v>
      </c>
      <c r="H35" s="11"/>
    </row>
    <row r="36" spans="1:8">
      <c r="A36" s="37"/>
      <c r="B36" s="40"/>
      <c r="C36" s="9"/>
      <c r="D36" s="10"/>
      <c r="E36" s="65"/>
      <c r="F36" s="199"/>
      <c r="G36" s="80"/>
      <c r="H36" s="11"/>
    </row>
    <row r="37" spans="1:8">
      <c r="A37" s="36" t="s">
        <v>351</v>
      </c>
      <c r="B37" s="39"/>
      <c r="C37" s="7" t="s">
        <v>352</v>
      </c>
      <c r="D37" s="13"/>
      <c r="E37" s="64"/>
      <c r="F37" s="200"/>
      <c r="G37" s="84">
        <f>SUM(G38:G64)</f>
        <v>0</v>
      </c>
      <c r="H37" s="8" t="e">
        <f>G37/$G$215</f>
        <v>#DIV/0!</v>
      </c>
    </row>
    <row r="38" spans="1:8" ht="25.5">
      <c r="A38" s="37" t="s">
        <v>353</v>
      </c>
      <c r="B38" s="40" t="s">
        <v>46</v>
      </c>
      <c r="C38" s="9" t="s">
        <v>47</v>
      </c>
      <c r="D38" s="58" t="s">
        <v>12</v>
      </c>
      <c r="E38" s="221">
        <v>33.496000000000002</v>
      </c>
      <c r="F38" s="198"/>
      <c r="G38" s="80">
        <f t="shared" si="0"/>
        <v>0</v>
      </c>
      <c r="H38" s="11"/>
    </row>
    <row r="39" spans="1:8">
      <c r="A39" s="37" t="s">
        <v>354</v>
      </c>
      <c r="B39" s="156" t="s">
        <v>40</v>
      </c>
      <c r="C39" s="9" t="s">
        <v>41</v>
      </c>
      <c r="D39" s="58" t="s">
        <v>12</v>
      </c>
      <c r="E39" s="221">
        <v>0.4</v>
      </c>
      <c r="F39" s="198"/>
      <c r="G39" s="80">
        <f t="shared" ref="G39" si="10">ROUND(E39*F39,2)</f>
        <v>0</v>
      </c>
      <c r="H39" s="11"/>
    </row>
    <row r="40" spans="1:8">
      <c r="A40" s="37" t="s">
        <v>355</v>
      </c>
      <c r="B40" s="156" t="s">
        <v>42</v>
      </c>
      <c r="C40" s="9" t="s">
        <v>43</v>
      </c>
      <c r="D40" s="58" t="s">
        <v>12</v>
      </c>
      <c r="E40" s="221">
        <v>22.07</v>
      </c>
      <c r="F40" s="198"/>
      <c r="G40" s="80">
        <f t="shared" ref="G40" si="11">ROUND(E40*F40,2)</f>
        <v>0</v>
      </c>
      <c r="H40" s="11"/>
    </row>
    <row r="41" spans="1:8">
      <c r="A41" s="37" t="s">
        <v>356</v>
      </c>
      <c r="B41" s="156" t="s">
        <v>59</v>
      </c>
      <c r="C41" s="9" t="s">
        <v>60</v>
      </c>
      <c r="D41" s="58" t="s">
        <v>6</v>
      </c>
      <c r="E41" s="221">
        <v>17.75</v>
      </c>
      <c r="F41" s="198"/>
      <c r="G41" s="80">
        <f t="shared" ref="G41" si="12">ROUND(E41*F41,2)</f>
        <v>0</v>
      </c>
      <c r="H41" s="11"/>
    </row>
    <row r="42" spans="1:8">
      <c r="A42" s="37" t="s">
        <v>357</v>
      </c>
      <c r="B42" s="156" t="s">
        <v>52</v>
      </c>
      <c r="C42" s="9" t="s">
        <v>53</v>
      </c>
      <c r="D42" s="58" t="s">
        <v>6</v>
      </c>
      <c r="E42" s="221">
        <v>51.03</v>
      </c>
      <c r="F42" s="198"/>
      <c r="G42" s="80">
        <f t="shared" si="0"/>
        <v>0</v>
      </c>
      <c r="H42" s="11"/>
    </row>
    <row r="43" spans="1:8">
      <c r="A43" s="37" t="s">
        <v>358</v>
      </c>
      <c r="B43" s="156" t="s">
        <v>48</v>
      </c>
      <c r="C43" s="9" t="s">
        <v>49</v>
      </c>
      <c r="D43" s="58" t="s">
        <v>6</v>
      </c>
      <c r="E43" s="221">
        <v>217.54</v>
      </c>
      <c r="F43" s="198"/>
      <c r="G43" s="80">
        <f t="shared" si="0"/>
        <v>0</v>
      </c>
      <c r="H43" s="11"/>
    </row>
    <row r="44" spans="1:8">
      <c r="A44" s="37" t="s">
        <v>359</v>
      </c>
      <c r="B44" s="156" t="s">
        <v>67</v>
      </c>
      <c r="C44" s="9" t="s">
        <v>68</v>
      </c>
      <c r="D44" s="58" t="s">
        <v>6</v>
      </c>
      <c r="E44" s="68">
        <v>10.6</v>
      </c>
      <c r="F44" s="198"/>
      <c r="G44" s="80">
        <f t="shared" si="0"/>
        <v>0</v>
      </c>
      <c r="H44" s="11"/>
    </row>
    <row r="45" spans="1:8">
      <c r="A45" s="37" t="s">
        <v>360</v>
      </c>
      <c r="B45" s="40" t="s">
        <v>65</v>
      </c>
      <c r="C45" s="9" t="s">
        <v>66</v>
      </c>
      <c r="D45" s="58" t="s">
        <v>0</v>
      </c>
      <c r="E45" s="68">
        <v>41</v>
      </c>
      <c r="F45" s="198"/>
      <c r="G45" s="80">
        <f>ROUND(E45*F45,2)</f>
        <v>0</v>
      </c>
      <c r="H45" s="11"/>
    </row>
    <row r="46" spans="1:8">
      <c r="A46" s="37" t="s">
        <v>361</v>
      </c>
      <c r="B46" s="156" t="s">
        <v>71</v>
      </c>
      <c r="C46" s="9" t="s">
        <v>72</v>
      </c>
      <c r="D46" s="58" t="s">
        <v>0</v>
      </c>
      <c r="E46" s="68">
        <v>26</v>
      </c>
      <c r="F46" s="198"/>
      <c r="G46" s="80">
        <f t="shared" ref="G46:G48" si="13">ROUND(E46*F46,2)</f>
        <v>0</v>
      </c>
      <c r="H46" s="11"/>
    </row>
    <row r="47" spans="1:8">
      <c r="A47" s="37" t="s">
        <v>449</v>
      </c>
      <c r="B47" s="156" t="s">
        <v>73</v>
      </c>
      <c r="C47" s="9" t="s">
        <v>74</v>
      </c>
      <c r="D47" s="58" t="s">
        <v>0</v>
      </c>
      <c r="E47" s="68">
        <v>22</v>
      </c>
      <c r="F47" s="198"/>
      <c r="G47" s="80">
        <f t="shared" si="13"/>
        <v>0</v>
      </c>
      <c r="H47" s="11"/>
    </row>
    <row r="48" spans="1:8">
      <c r="A48" s="37" t="s">
        <v>450</v>
      </c>
      <c r="B48" s="156" t="s">
        <v>69</v>
      </c>
      <c r="C48" s="9" t="s">
        <v>70</v>
      </c>
      <c r="D48" s="58" t="s">
        <v>0</v>
      </c>
      <c r="E48" s="68">
        <v>12</v>
      </c>
      <c r="F48" s="198"/>
      <c r="G48" s="80">
        <f t="shared" si="13"/>
        <v>0</v>
      </c>
      <c r="H48" s="11"/>
    </row>
    <row r="49" spans="1:8">
      <c r="A49" s="37" t="s">
        <v>458</v>
      </c>
      <c r="B49" s="156" t="s">
        <v>55</v>
      </c>
      <c r="C49" s="9" t="s">
        <v>56</v>
      </c>
      <c r="D49" s="58" t="s">
        <v>0</v>
      </c>
      <c r="E49" s="68">
        <v>25</v>
      </c>
      <c r="F49" s="198"/>
      <c r="G49" s="80">
        <f t="shared" ref="G49:G51" si="14">ROUND(E49*F49,2)</f>
        <v>0</v>
      </c>
      <c r="H49" s="11"/>
    </row>
    <row r="50" spans="1:8">
      <c r="A50" s="37" t="s">
        <v>463</v>
      </c>
      <c r="B50" s="156" t="s">
        <v>57</v>
      </c>
      <c r="C50" s="9" t="s">
        <v>58</v>
      </c>
      <c r="D50" s="58" t="s">
        <v>11</v>
      </c>
      <c r="E50" s="68">
        <v>133.75</v>
      </c>
      <c r="F50" s="198"/>
      <c r="G50" s="80">
        <f t="shared" si="14"/>
        <v>0</v>
      </c>
      <c r="H50" s="11"/>
    </row>
    <row r="51" spans="1:8" ht="25.5">
      <c r="A51" s="37" t="s">
        <v>464</v>
      </c>
      <c r="B51" s="14" t="s">
        <v>36</v>
      </c>
      <c r="C51" s="9" t="s">
        <v>37</v>
      </c>
      <c r="D51" s="58" t="s">
        <v>6</v>
      </c>
      <c r="E51" s="199">
        <v>64.5</v>
      </c>
      <c r="F51" s="198"/>
      <c r="G51" s="80">
        <f t="shared" si="14"/>
        <v>0</v>
      </c>
      <c r="H51" s="11"/>
    </row>
    <row r="52" spans="1:8" ht="25.5">
      <c r="A52" s="37" t="s">
        <v>465</v>
      </c>
      <c r="B52" s="156" t="s">
        <v>223</v>
      </c>
      <c r="C52" s="9" t="s">
        <v>224</v>
      </c>
      <c r="D52" s="58" t="s">
        <v>0</v>
      </c>
      <c r="E52" s="199">
        <v>2</v>
      </c>
      <c r="F52" s="198"/>
      <c r="G52" s="80">
        <f t="shared" ref="G52:G54" si="15">ROUND(E52*F52,2)</f>
        <v>0</v>
      </c>
      <c r="H52" s="11"/>
    </row>
    <row r="53" spans="1:8" ht="25.5">
      <c r="A53" s="37" t="s">
        <v>466</v>
      </c>
      <c r="B53" s="156" t="s">
        <v>225</v>
      </c>
      <c r="C53" s="9" t="s">
        <v>226</v>
      </c>
      <c r="D53" s="58" t="s">
        <v>0</v>
      </c>
      <c r="E53" s="199">
        <v>1</v>
      </c>
      <c r="F53" s="198"/>
      <c r="G53" s="80">
        <f t="shared" si="15"/>
        <v>0</v>
      </c>
      <c r="H53" s="11"/>
    </row>
    <row r="54" spans="1:8">
      <c r="A54" s="37" t="s">
        <v>467</v>
      </c>
      <c r="B54" s="156" t="s">
        <v>221</v>
      </c>
      <c r="C54" s="162" t="s">
        <v>222</v>
      </c>
      <c r="D54" s="58" t="s">
        <v>0</v>
      </c>
      <c r="E54" s="199">
        <v>8</v>
      </c>
      <c r="F54" s="198"/>
      <c r="G54" s="80">
        <f t="shared" si="15"/>
        <v>0</v>
      </c>
      <c r="H54" s="11"/>
    </row>
    <row r="55" spans="1:8" ht="25.5" customHeight="1">
      <c r="A55" s="37" t="s">
        <v>468</v>
      </c>
      <c r="B55" s="40" t="s">
        <v>77</v>
      </c>
      <c r="C55" s="9" t="s">
        <v>78</v>
      </c>
      <c r="D55" s="58" t="s">
        <v>12</v>
      </c>
      <c r="E55" s="68">
        <v>41.925000000000004</v>
      </c>
      <c r="F55" s="198"/>
      <c r="G55" s="80">
        <f t="shared" ref="G55:G61" si="16">ROUND(E55*F55,2)</f>
        <v>0</v>
      </c>
      <c r="H55" s="11"/>
    </row>
    <row r="56" spans="1:8" ht="25.5" customHeight="1">
      <c r="A56" s="37" t="s">
        <v>469</v>
      </c>
      <c r="B56" s="156" t="s">
        <v>79</v>
      </c>
      <c r="C56" s="9" t="s">
        <v>80</v>
      </c>
      <c r="D56" s="58" t="s">
        <v>12</v>
      </c>
      <c r="E56" s="68">
        <v>32.25</v>
      </c>
      <c r="F56" s="198"/>
      <c r="G56" s="80">
        <f t="shared" si="16"/>
        <v>0</v>
      </c>
      <c r="H56" s="11"/>
    </row>
    <row r="57" spans="1:8" ht="25.5" customHeight="1">
      <c r="A57" s="37" t="s">
        <v>470</v>
      </c>
      <c r="B57" s="156" t="s">
        <v>299</v>
      </c>
      <c r="C57" s="9" t="s">
        <v>300</v>
      </c>
      <c r="D57" s="58" t="s">
        <v>6</v>
      </c>
      <c r="E57" s="68">
        <v>337.69000000000005</v>
      </c>
      <c r="F57" s="198"/>
      <c r="G57" s="80">
        <f t="shared" si="16"/>
        <v>0</v>
      </c>
      <c r="H57" s="11"/>
    </row>
    <row r="58" spans="1:8" ht="25.5" customHeight="1">
      <c r="A58" s="37" t="s">
        <v>471</v>
      </c>
      <c r="B58" s="156" t="s">
        <v>50</v>
      </c>
      <c r="C58" s="9" t="s">
        <v>51</v>
      </c>
      <c r="D58" s="10" t="s">
        <v>6</v>
      </c>
      <c r="E58" s="68">
        <v>23.19</v>
      </c>
      <c r="F58" s="199"/>
      <c r="G58" s="80">
        <f t="shared" si="16"/>
        <v>0</v>
      </c>
      <c r="H58" s="11"/>
    </row>
    <row r="59" spans="1:8" ht="25.5">
      <c r="A59" s="37" t="s">
        <v>472</v>
      </c>
      <c r="B59" s="156" t="s">
        <v>44</v>
      </c>
      <c r="C59" s="9" t="s">
        <v>45</v>
      </c>
      <c r="D59" s="10" t="s">
        <v>6</v>
      </c>
      <c r="E59" s="68">
        <v>421.46999999999997</v>
      </c>
      <c r="F59" s="199"/>
      <c r="G59" s="80">
        <f t="shared" si="16"/>
        <v>0</v>
      </c>
      <c r="H59" s="11"/>
    </row>
    <row r="60" spans="1:8" ht="25.5">
      <c r="A60" s="37" t="s">
        <v>473</v>
      </c>
      <c r="B60" s="156" t="s">
        <v>75</v>
      </c>
      <c r="C60" s="9" t="s">
        <v>76</v>
      </c>
      <c r="D60" s="10" t="s">
        <v>11</v>
      </c>
      <c r="E60" s="68">
        <v>109.74</v>
      </c>
      <c r="F60" s="199"/>
      <c r="G60" s="80">
        <f t="shared" ref="G60" si="17">ROUND(E60*F60,2)</f>
        <v>0</v>
      </c>
      <c r="H60" s="11"/>
    </row>
    <row r="61" spans="1:8" ht="25.5">
      <c r="A61" s="37" t="s">
        <v>474</v>
      </c>
      <c r="B61" s="156" t="s">
        <v>317</v>
      </c>
      <c r="C61" s="9" t="s">
        <v>318</v>
      </c>
      <c r="D61" s="10" t="s">
        <v>12</v>
      </c>
      <c r="E61" s="68">
        <v>297.41640500000005</v>
      </c>
      <c r="F61" s="199"/>
      <c r="G61" s="80">
        <f t="shared" si="16"/>
        <v>0</v>
      </c>
      <c r="H61" s="11"/>
    </row>
    <row r="62" spans="1:8">
      <c r="A62" s="37" t="s">
        <v>475</v>
      </c>
      <c r="B62" s="175" t="s">
        <v>63</v>
      </c>
      <c r="C62" s="9" t="s">
        <v>64</v>
      </c>
      <c r="D62" s="10" t="s">
        <v>6</v>
      </c>
      <c r="E62" s="68">
        <v>26.759999999999998</v>
      </c>
      <c r="F62" s="199"/>
      <c r="G62" s="80">
        <f t="shared" ref="G62" si="18">ROUND(E62*F62,2)</f>
        <v>0</v>
      </c>
      <c r="H62" s="11"/>
    </row>
    <row r="63" spans="1:8">
      <c r="A63" s="37" t="s">
        <v>517</v>
      </c>
      <c r="B63" s="156" t="s">
        <v>61</v>
      </c>
      <c r="C63" s="9" t="s">
        <v>62</v>
      </c>
      <c r="D63" s="10" t="s">
        <v>11</v>
      </c>
      <c r="E63" s="68">
        <v>58</v>
      </c>
      <c r="F63" s="199"/>
      <c r="G63" s="80">
        <f t="shared" ref="G63" si="19">ROUND(E63*F63,2)</f>
        <v>0</v>
      </c>
      <c r="H63" s="11"/>
    </row>
    <row r="64" spans="1:8">
      <c r="A64" s="37"/>
      <c r="B64" s="156"/>
      <c r="C64" s="9"/>
      <c r="D64" s="10"/>
      <c r="E64" s="67"/>
      <c r="F64" s="199"/>
      <c r="G64" s="80"/>
      <c r="H64" s="11"/>
    </row>
    <row r="65" spans="1:8">
      <c r="A65" s="36" t="s">
        <v>362</v>
      </c>
      <c r="B65" s="39"/>
      <c r="C65" s="7" t="s">
        <v>363</v>
      </c>
      <c r="D65" s="13"/>
      <c r="E65" s="64"/>
      <c r="F65" s="200"/>
      <c r="G65" s="84">
        <f>SUM(G66:G86)</f>
        <v>0</v>
      </c>
      <c r="H65" s="8" t="e">
        <f>G65/$G$215</f>
        <v>#DIV/0!</v>
      </c>
    </row>
    <row r="66" spans="1:8">
      <c r="A66" s="37" t="s">
        <v>452</v>
      </c>
      <c r="B66" s="40" t="s">
        <v>86</v>
      </c>
      <c r="C66" s="9" t="s">
        <v>87</v>
      </c>
      <c r="D66" s="58" t="s">
        <v>6</v>
      </c>
      <c r="E66" s="221">
        <v>73.3</v>
      </c>
      <c r="F66" s="198"/>
      <c r="G66" s="80">
        <f t="shared" ref="G66:G80" si="20">ROUND(E66*F66,2)</f>
        <v>0</v>
      </c>
      <c r="H66" s="11"/>
    </row>
    <row r="67" spans="1:8">
      <c r="A67" s="37" t="s">
        <v>453</v>
      </c>
      <c r="B67" s="156" t="s">
        <v>88</v>
      </c>
      <c r="C67" s="9" t="s">
        <v>89</v>
      </c>
      <c r="D67" s="58" t="s">
        <v>6</v>
      </c>
      <c r="E67" s="221">
        <v>116.53999999999999</v>
      </c>
      <c r="F67" s="198"/>
      <c r="G67" s="80">
        <f t="shared" ref="G67" si="21">ROUND(E67*F67,2)</f>
        <v>0</v>
      </c>
      <c r="H67" s="11"/>
    </row>
    <row r="68" spans="1:8">
      <c r="A68" s="37" t="s">
        <v>454</v>
      </c>
      <c r="B68" s="40" t="s">
        <v>90</v>
      </c>
      <c r="C68" s="9" t="s">
        <v>584</v>
      </c>
      <c r="D68" s="58" t="s">
        <v>54</v>
      </c>
      <c r="E68" s="221">
        <v>5231.8000000000011</v>
      </c>
      <c r="F68" s="198"/>
      <c r="G68" s="80">
        <f t="shared" si="20"/>
        <v>0</v>
      </c>
      <c r="H68" s="11"/>
    </row>
    <row r="69" spans="1:8">
      <c r="A69" s="37" t="s">
        <v>455</v>
      </c>
      <c r="B69" s="40" t="s">
        <v>91</v>
      </c>
      <c r="C69" s="9" t="s">
        <v>585</v>
      </c>
      <c r="D69" s="58" t="s">
        <v>54</v>
      </c>
      <c r="E69" s="221">
        <v>210.64000000000001</v>
      </c>
      <c r="F69" s="198"/>
      <c r="G69" s="80">
        <f t="shared" si="20"/>
        <v>0</v>
      </c>
      <c r="H69" s="11"/>
    </row>
    <row r="70" spans="1:8">
      <c r="A70" s="37" t="s">
        <v>364</v>
      </c>
      <c r="B70" s="40" t="s">
        <v>92</v>
      </c>
      <c r="C70" s="9" t="s">
        <v>93</v>
      </c>
      <c r="D70" s="58" t="s">
        <v>54</v>
      </c>
      <c r="E70" s="221">
        <v>1217.5774000000001</v>
      </c>
      <c r="F70" s="198"/>
      <c r="G70" s="80">
        <f t="shared" si="20"/>
        <v>0</v>
      </c>
      <c r="H70" s="11"/>
    </row>
    <row r="71" spans="1:8">
      <c r="A71" s="37" t="s">
        <v>456</v>
      </c>
      <c r="B71" s="156" t="s">
        <v>94</v>
      </c>
      <c r="C71" s="9" t="s">
        <v>95</v>
      </c>
      <c r="D71" s="58" t="s">
        <v>12</v>
      </c>
      <c r="E71" s="221">
        <v>49.17</v>
      </c>
      <c r="F71" s="198"/>
      <c r="G71" s="80">
        <f t="shared" ref="G71:G77" si="22">ROUND(E71*F71,2)</f>
        <v>0</v>
      </c>
      <c r="H71" s="11"/>
    </row>
    <row r="72" spans="1:8">
      <c r="A72" s="37" t="s">
        <v>365</v>
      </c>
      <c r="B72" s="40" t="s">
        <v>96</v>
      </c>
      <c r="C72" s="9" t="s">
        <v>97</v>
      </c>
      <c r="D72" s="58" t="s">
        <v>12</v>
      </c>
      <c r="E72" s="221">
        <v>26.330000000000002</v>
      </c>
      <c r="F72" s="198"/>
      <c r="G72" s="80">
        <f t="shared" si="22"/>
        <v>0</v>
      </c>
      <c r="H72" s="11"/>
    </row>
    <row r="73" spans="1:8">
      <c r="A73" s="37" t="s">
        <v>366</v>
      </c>
      <c r="B73" s="156" t="s">
        <v>98</v>
      </c>
      <c r="C73" s="9" t="s">
        <v>99</v>
      </c>
      <c r="D73" s="58" t="s">
        <v>12</v>
      </c>
      <c r="E73" s="221">
        <v>16.189999999999998</v>
      </c>
      <c r="F73" s="198"/>
      <c r="G73" s="80">
        <f t="shared" si="22"/>
        <v>0</v>
      </c>
      <c r="H73" s="11"/>
    </row>
    <row r="74" spans="1:8">
      <c r="A74" s="37" t="s">
        <v>367</v>
      </c>
      <c r="B74" s="156" t="s">
        <v>102</v>
      </c>
      <c r="C74" s="9" t="s">
        <v>103</v>
      </c>
      <c r="D74" s="58" t="s">
        <v>12</v>
      </c>
      <c r="E74" s="221">
        <v>20.330000000000002</v>
      </c>
      <c r="F74" s="198"/>
      <c r="G74" s="80">
        <f t="shared" si="22"/>
        <v>0</v>
      </c>
      <c r="H74" s="11"/>
    </row>
    <row r="75" spans="1:8">
      <c r="A75" s="37" t="s">
        <v>368</v>
      </c>
      <c r="B75" s="40" t="s">
        <v>104</v>
      </c>
      <c r="C75" s="9" t="s">
        <v>105</v>
      </c>
      <c r="D75" s="58" t="s">
        <v>12</v>
      </c>
      <c r="E75" s="221">
        <v>6</v>
      </c>
      <c r="F75" s="198"/>
      <c r="G75" s="80">
        <f t="shared" si="22"/>
        <v>0</v>
      </c>
      <c r="H75" s="11"/>
    </row>
    <row r="76" spans="1:8" ht="25.5">
      <c r="A76" s="37" t="s">
        <v>457</v>
      </c>
      <c r="B76" s="175" t="s">
        <v>100</v>
      </c>
      <c r="C76" s="9" t="s">
        <v>101</v>
      </c>
      <c r="D76" s="58" t="s">
        <v>12</v>
      </c>
      <c r="E76" s="221">
        <v>49.17</v>
      </c>
      <c r="F76" s="198"/>
      <c r="G76" s="80">
        <f t="shared" si="22"/>
        <v>0</v>
      </c>
      <c r="H76" s="11"/>
    </row>
    <row r="77" spans="1:8">
      <c r="A77" s="37" t="s">
        <v>369</v>
      </c>
      <c r="B77" s="156" t="s">
        <v>106</v>
      </c>
      <c r="C77" s="9" t="s">
        <v>107</v>
      </c>
      <c r="D77" s="58" t="s">
        <v>12</v>
      </c>
      <c r="E77" s="221">
        <v>16.189999999999998</v>
      </c>
      <c r="F77" s="198"/>
      <c r="G77" s="80">
        <f t="shared" si="22"/>
        <v>0</v>
      </c>
      <c r="H77" s="11"/>
    </row>
    <row r="78" spans="1:8">
      <c r="A78" s="37" t="s">
        <v>478</v>
      </c>
      <c r="B78" s="40" t="s">
        <v>108</v>
      </c>
      <c r="C78" s="9" t="s">
        <v>109</v>
      </c>
      <c r="D78" s="58" t="s">
        <v>12</v>
      </c>
      <c r="E78" s="221">
        <v>1.5</v>
      </c>
      <c r="F78" s="198"/>
      <c r="G78" s="80">
        <f t="shared" si="20"/>
        <v>0</v>
      </c>
      <c r="H78" s="11"/>
    </row>
    <row r="79" spans="1:8">
      <c r="A79" s="37" t="s">
        <v>479</v>
      </c>
      <c r="B79" s="156" t="s">
        <v>297</v>
      </c>
      <c r="C79" s="9" t="s">
        <v>298</v>
      </c>
      <c r="D79" s="58" t="s">
        <v>12</v>
      </c>
      <c r="E79" s="221">
        <v>65.154500000000013</v>
      </c>
      <c r="F79" s="198"/>
      <c r="G79" s="80">
        <f t="shared" ref="G79" si="23">ROUND(E79*F79,2)</f>
        <v>0</v>
      </c>
      <c r="H79" s="11"/>
    </row>
    <row r="80" spans="1:8">
      <c r="A80" s="37" t="s">
        <v>480</v>
      </c>
      <c r="B80" s="40" t="s">
        <v>110</v>
      </c>
      <c r="C80" s="9" t="s">
        <v>111</v>
      </c>
      <c r="D80" s="58" t="s">
        <v>6</v>
      </c>
      <c r="E80" s="221">
        <v>535.24</v>
      </c>
      <c r="F80" s="198"/>
      <c r="G80" s="80">
        <f t="shared" si="20"/>
        <v>0</v>
      </c>
      <c r="H80" s="11"/>
    </row>
    <row r="81" spans="1:8">
      <c r="A81" s="37" t="s">
        <v>481</v>
      </c>
      <c r="B81" s="42" t="s">
        <v>118</v>
      </c>
      <c r="C81" s="9" t="s">
        <v>119</v>
      </c>
      <c r="D81" s="58" t="s">
        <v>12</v>
      </c>
      <c r="E81" s="221">
        <v>1.98</v>
      </c>
      <c r="F81" s="198"/>
      <c r="G81" s="80">
        <f>ROUND(E81*F81,2)</f>
        <v>0</v>
      </c>
      <c r="H81" s="11"/>
    </row>
    <row r="82" spans="1:8">
      <c r="A82" s="37" t="s">
        <v>482</v>
      </c>
      <c r="B82" s="156" t="s">
        <v>81</v>
      </c>
      <c r="C82" s="9" t="s">
        <v>82</v>
      </c>
      <c r="D82" s="58" t="s">
        <v>83</v>
      </c>
      <c r="E82" s="221">
        <v>102.89999999999999</v>
      </c>
      <c r="F82" s="198"/>
      <c r="G82" s="80">
        <f t="shared" ref="G82:G83" si="24">ROUND(E82*F82,2)</f>
        <v>0</v>
      </c>
      <c r="H82" s="11"/>
    </row>
    <row r="83" spans="1:8">
      <c r="A83" s="37" t="s">
        <v>515</v>
      </c>
      <c r="B83" s="156" t="s">
        <v>84</v>
      </c>
      <c r="C83" s="9" t="s">
        <v>85</v>
      </c>
      <c r="D83" s="58" t="s">
        <v>12</v>
      </c>
      <c r="E83" s="221">
        <v>51.449999999999996</v>
      </c>
      <c r="F83" s="198"/>
      <c r="G83" s="80">
        <f t="shared" si="24"/>
        <v>0</v>
      </c>
      <c r="H83" s="11"/>
    </row>
    <row r="84" spans="1:8" ht="25.5">
      <c r="A84" s="37" t="s">
        <v>571</v>
      </c>
      <c r="B84" s="156" t="s">
        <v>114</v>
      </c>
      <c r="C84" s="9" t="s">
        <v>115</v>
      </c>
      <c r="D84" s="58" t="s">
        <v>6</v>
      </c>
      <c r="E84" s="221">
        <v>13.1</v>
      </c>
      <c r="F84" s="198"/>
      <c r="G84" s="80">
        <f t="shared" ref="G84" si="25">ROUND(E84*F84,2)</f>
        <v>0</v>
      </c>
      <c r="H84" s="11"/>
    </row>
    <row r="85" spans="1:8">
      <c r="A85" s="37" t="s">
        <v>575</v>
      </c>
      <c r="B85" s="156" t="s">
        <v>123</v>
      </c>
      <c r="C85" s="9" t="s">
        <v>124</v>
      </c>
      <c r="D85" s="58" t="s">
        <v>54</v>
      </c>
      <c r="E85" s="221">
        <v>7500</v>
      </c>
      <c r="F85" s="198"/>
      <c r="G85" s="80">
        <f t="shared" ref="G85" si="26">ROUND(E85*F85,2)</f>
        <v>0</v>
      </c>
      <c r="H85" s="11"/>
    </row>
    <row r="86" spans="1:8">
      <c r="A86" s="37"/>
      <c r="B86" s="220"/>
      <c r="C86" s="9"/>
      <c r="D86" s="10"/>
      <c r="E86" s="67"/>
      <c r="F86" s="199"/>
      <c r="G86" s="80"/>
      <c r="H86" s="11"/>
    </row>
    <row r="87" spans="1:8">
      <c r="A87" s="36" t="s">
        <v>370</v>
      </c>
      <c r="B87" s="39"/>
      <c r="C87" s="7" t="s">
        <v>371</v>
      </c>
      <c r="D87" s="13"/>
      <c r="E87" s="64"/>
      <c r="F87" s="200"/>
      <c r="G87" s="84">
        <f>SUM(G88:G93)</f>
        <v>0</v>
      </c>
      <c r="H87" s="8" t="e">
        <f>G87/$G$215</f>
        <v>#DIV/0!</v>
      </c>
    </row>
    <row r="88" spans="1:8">
      <c r="A88" s="43" t="s">
        <v>372</v>
      </c>
      <c r="B88" s="59" t="s">
        <v>319</v>
      </c>
      <c r="C88" s="9" t="s">
        <v>328</v>
      </c>
      <c r="D88" s="58" t="s">
        <v>6</v>
      </c>
      <c r="E88" s="68">
        <v>169.01</v>
      </c>
      <c r="F88" s="198"/>
      <c r="G88" s="80">
        <f>ROUND(E88*F88,2)</f>
        <v>0</v>
      </c>
      <c r="H88" s="11"/>
    </row>
    <row r="89" spans="1:8">
      <c r="A89" s="43" t="s">
        <v>373</v>
      </c>
      <c r="B89" s="59" t="s">
        <v>320</v>
      </c>
      <c r="C89" s="9" t="s">
        <v>329</v>
      </c>
      <c r="D89" s="58" t="s">
        <v>6</v>
      </c>
      <c r="E89" s="68">
        <v>28.2</v>
      </c>
      <c r="F89" s="198"/>
      <c r="G89" s="80">
        <f>ROUND(E89*F89,2)</f>
        <v>0</v>
      </c>
      <c r="H89" s="11"/>
    </row>
    <row r="90" spans="1:8" ht="25.5">
      <c r="A90" s="43" t="s">
        <v>485</v>
      </c>
      <c r="B90" s="156" t="s">
        <v>122</v>
      </c>
      <c r="C90" s="9" t="s">
        <v>586</v>
      </c>
      <c r="D90" s="58" t="s">
        <v>6</v>
      </c>
      <c r="E90" s="68">
        <v>50.65</v>
      </c>
      <c r="F90" s="198"/>
      <c r="G90" s="80">
        <f>ROUND(E90*F90,2)</f>
        <v>0</v>
      </c>
      <c r="H90" s="11"/>
    </row>
    <row r="91" spans="1:8">
      <c r="A91" s="43" t="s">
        <v>511</v>
      </c>
      <c r="B91" s="156" t="s">
        <v>116</v>
      </c>
      <c r="C91" s="9" t="s">
        <v>117</v>
      </c>
      <c r="D91" s="58" t="s">
        <v>6</v>
      </c>
      <c r="E91" s="68">
        <v>3.65</v>
      </c>
      <c r="F91" s="198"/>
      <c r="G91" s="80">
        <f>ROUND(E91*F91,2)</f>
        <v>0</v>
      </c>
      <c r="H91" s="11"/>
    </row>
    <row r="92" spans="1:8">
      <c r="A92" s="43" t="s">
        <v>518</v>
      </c>
      <c r="B92" s="156" t="s">
        <v>120</v>
      </c>
      <c r="C92" s="9" t="s">
        <v>121</v>
      </c>
      <c r="D92" s="58" t="s">
        <v>6</v>
      </c>
      <c r="E92" s="68">
        <v>7.5</v>
      </c>
      <c r="F92" s="198"/>
      <c r="G92" s="80">
        <f>ROUND(E92*F92,2)</f>
        <v>0</v>
      </c>
      <c r="H92" s="11"/>
    </row>
    <row r="93" spans="1:8">
      <c r="A93" s="43"/>
      <c r="B93" s="42"/>
      <c r="C93" s="9"/>
      <c r="D93" s="10"/>
      <c r="E93" s="68"/>
      <c r="F93" s="199"/>
      <c r="G93" s="80"/>
      <c r="H93" s="11"/>
    </row>
    <row r="94" spans="1:8">
      <c r="A94" s="36" t="s">
        <v>374</v>
      </c>
      <c r="B94" s="39"/>
      <c r="C94" s="7" t="s">
        <v>376</v>
      </c>
      <c r="D94" s="13"/>
      <c r="E94" s="64"/>
      <c r="F94" s="200"/>
      <c r="G94" s="84">
        <f>SUM(G95:G114)</f>
        <v>0</v>
      </c>
      <c r="H94" s="8" t="e">
        <f>G94/$G$215</f>
        <v>#DIV/0!</v>
      </c>
    </row>
    <row r="95" spans="1:8">
      <c r="A95" s="44" t="s">
        <v>461</v>
      </c>
      <c r="B95" s="41" t="s">
        <v>125</v>
      </c>
      <c r="C95" s="9" t="s">
        <v>126</v>
      </c>
      <c r="D95" s="58" t="s">
        <v>12</v>
      </c>
      <c r="E95" s="67">
        <v>11.536000000000001</v>
      </c>
      <c r="F95" s="198"/>
      <c r="G95" s="80">
        <f t="shared" ref="G95:G105" si="27">ROUND(E95*F95,2)</f>
        <v>0</v>
      </c>
      <c r="H95" s="11"/>
    </row>
    <row r="96" spans="1:8">
      <c r="A96" s="44" t="s">
        <v>462</v>
      </c>
      <c r="B96" s="41" t="s">
        <v>127</v>
      </c>
      <c r="C96" s="9" t="s">
        <v>128</v>
      </c>
      <c r="D96" s="58" t="s">
        <v>6</v>
      </c>
      <c r="E96" s="67">
        <v>106.12</v>
      </c>
      <c r="F96" s="198"/>
      <c r="G96" s="80">
        <f t="shared" si="27"/>
        <v>0</v>
      </c>
      <c r="H96" s="11"/>
    </row>
    <row r="97" spans="1:8">
      <c r="A97" s="44" t="s">
        <v>519</v>
      </c>
      <c r="B97" s="41" t="s">
        <v>129</v>
      </c>
      <c r="C97" s="9" t="s">
        <v>130</v>
      </c>
      <c r="D97" s="58" t="s">
        <v>6</v>
      </c>
      <c r="E97" s="67">
        <v>550.66999999999996</v>
      </c>
      <c r="F97" s="198"/>
      <c r="G97" s="80">
        <f t="shared" si="27"/>
        <v>0</v>
      </c>
      <c r="H97" s="11"/>
    </row>
    <row r="98" spans="1:8">
      <c r="A98" s="44" t="s">
        <v>520</v>
      </c>
      <c r="B98" s="41" t="s">
        <v>131</v>
      </c>
      <c r="C98" s="9" t="s">
        <v>132</v>
      </c>
      <c r="D98" s="58" t="s">
        <v>6</v>
      </c>
      <c r="E98" s="67">
        <v>550.66999999999996</v>
      </c>
      <c r="F98" s="198"/>
      <c r="G98" s="80">
        <f t="shared" si="27"/>
        <v>0</v>
      </c>
      <c r="H98" s="11"/>
    </row>
    <row r="99" spans="1:8">
      <c r="A99" s="44" t="s">
        <v>521</v>
      </c>
      <c r="B99" s="41" t="s">
        <v>133</v>
      </c>
      <c r="C99" s="9" t="s">
        <v>134</v>
      </c>
      <c r="D99" s="58" t="s">
        <v>6</v>
      </c>
      <c r="E99" s="67">
        <v>550.66999999999996</v>
      </c>
      <c r="F99" s="198"/>
      <c r="G99" s="80">
        <f t="shared" si="27"/>
        <v>0</v>
      </c>
      <c r="H99" s="11"/>
    </row>
    <row r="100" spans="1:8">
      <c r="A100" s="44" t="s">
        <v>522</v>
      </c>
      <c r="B100" s="41" t="s">
        <v>143</v>
      </c>
      <c r="C100" s="9" t="s">
        <v>592</v>
      </c>
      <c r="D100" s="58" t="s">
        <v>11</v>
      </c>
      <c r="E100" s="67">
        <v>25.520000000000007</v>
      </c>
      <c r="F100" s="198"/>
      <c r="G100" s="80">
        <f t="shared" si="27"/>
        <v>0</v>
      </c>
      <c r="H100" s="11"/>
    </row>
    <row r="101" spans="1:8" ht="25.5">
      <c r="A101" s="44" t="s">
        <v>523</v>
      </c>
      <c r="B101" s="41" t="s">
        <v>189</v>
      </c>
      <c r="C101" s="9" t="s">
        <v>190</v>
      </c>
      <c r="D101" s="58" t="s">
        <v>6</v>
      </c>
      <c r="E101" s="67">
        <v>207.19</v>
      </c>
      <c r="F101" s="198"/>
      <c r="G101" s="80">
        <f t="shared" si="27"/>
        <v>0</v>
      </c>
      <c r="H101" s="11"/>
    </row>
    <row r="102" spans="1:8" ht="25.5">
      <c r="A102" s="44" t="s">
        <v>524</v>
      </c>
      <c r="B102" s="41" t="s">
        <v>191</v>
      </c>
      <c r="C102" s="9" t="s">
        <v>192</v>
      </c>
      <c r="D102" s="58" t="s">
        <v>6</v>
      </c>
      <c r="E102" s="67">
        <v>207.19</v>
      </c>
      <c r="F102" s="198"/>
      <c r="G102" s="80">
        <f t="shared" si="27"/>
        <v>0</v>
      </c>
      <c r="H102" s="11"/>
    </row>
    <row r="103" spans="1:8" ht="38.25">
      <c r="A103" s="44" t="s">
        <v>525</v>
      </c>
      <c r="B103" s="156" t="s">
        <v>324</v>
      </c>
      <c r="C103" s="9" t="s">
        <v>590</v>
      </c>
      <c r="D103" s="58" t="s">
        <v>6</v>
      </c>
      <c r="E103" s="67">
        <v>82.87</v>
      </c>
      <c r="F103" s="198"/>
      <c r="G103" s="80">
        <f t="shared" si="27"/>
        <v>0</v>
      </c>
      <c r="H103" s="11"/>
    </row>
    <row r="104" spans="1:8" ht="38.25">
      <c r="A104" s="44" t="s">
        <v>526</v>
      </c>
      <c r="B104" s="156" t="s">
        <v>325</v>
      </c>
      <c r="C104" s="9" t="s">
        <v>591</v>
      </c>
      <c r="D104" s="58" t="s">
        <v>11</v>
      </c>
      <c r="E104" s="67">
        <v>120</v>
      </c>
      <c r="F104" s="198"/>
      <c r="G104" s="80">
        <f t="shared" ref="G104" si="28">ROUND(E104*F104,2)</f>
        <v>0</v>
      </c>
      <c r="H104" s="11"/>
    </row>
    <row r="105" spans="1:8" ht="25.5">
      <c r="A105" s="44" t="s">
        <v>527</v>
      </c>
      <c r="B105" s="156" t="s">
        <v>321</v>
      </c>
      <c r="C105" s="9" t="s">
        <v>587</v>
      </c>
      <c r="D105" s="58" t="s">
        <v>6</v>
      </c>
      <c r="E105" s="67">
        <v>478.44</v>
      </c>
      <c r="F105" s="198"/>
      <c r="G105" s="80">
        <f t="shared" si="27"/>
        <v>0</v>
      </c>
      <c r="H105" s="11"/>
    </row>
    <row r="106" spans="1:8" ht="25.5">
      <c r="A106" s="44" t="s">
        <v>528</v>
      </c>
      <c r="B106" s="156" t="s">
        <v>141</v>
      </c>
      <c r="C106" s="9" t="s">
        <v>142</v>
      </c>
      <c r="D106" s="58" t="s">
        <v>6</v>
      </c>
      <c r="E106" s="67">
        <v>478.44</v>
      </c>
      <c r="F106" s="198"/>
      <c r="G106" s="80">
        <f t="shared" ref="G106" si="29">ROUND(E106*F106,2)</f>
        <v>0</v>
      </c>
      <c r="H106" s="11"/>
    </row>
    <row r="107" spans="1:8">
      <c r="A107" s="44" t="s">
        <v>529</v>
      </c>
      <c r="B107" s="156" t="s">
        <v>135</v>
      </c>
      <c r="C107" s="9" t="s">
        <v>136</v>
      </c>
      <c r="D107" s="58" t="s">
        <v>6</v>
      </c>
      <c r="E107" s="227">
        <v>119.19</v>
      </c>
      <c r="F107" s="198"/>
      <c r="G107" s="85">
        <f t="shared" ref="G107" si="30">ROUND(E107*F107,2)</f>
        <v>0</v>
      </c>
      <c r="H107" s="11"/>
    </row>
    <row r="108" spans="1:8">
      <c r="A108" s="44" t="s">
        <v>530</v>
      </c>
      <c r="B108" s="156" t="s">
        <v>139</v>
      </c>
      <c r="C108" s="9" t="s">
        <v>140</v>
      </c>
      <c r="D108" s="58" t="s">
        <v>6</v>
      </c>
      <c r="E108" s="227">
        <v>39.950000000000003</v>
      </c>
      <c r="F108" s="198"/>
      <c r="G108" s="85">
        <f t="shared" ref="G108" si="31">ROUND(E108*F108,2)</f>
        <v>0</v>
      </c>
      <c r="H108" s="11"/>
    </row>
    <row r="109" spans="1:8">
      <c r="A109" s="44" t="s">
        <v>531</v>
      </c>
      <c r="B109" s="156" t="s">
        <v>137</v>
      </c>
      <c r="C109" s="9" t="s">
        <v>138</v>
      </c>
      <c r="D109" s="58" t="s">
        <v>11</v>
      </c>
      <c r="E109" s="69">
        <v>60</v>
      </c>
      <c r="F109" s="198"/>
      <c r="G109" s="85">
        <f t="shared" ref="G109" si="32">ROUND(E109*F109,2)</f>
        <v>0</v>
      </c>
      <c r="H109" s="11"/>
    </row>
    <row r="110" spans="1:8">
      <c r="A110" s="44" t="s">
        <v>532</v>
      </c>
      <c r="B110" s="156" t="s">
        <v>197</v>
      </c>
      <c r="C110" s="9" t="s">
        <v>198</v>
      </c>
      <c r="D110" s="58" t="s">
        <v>11</v>
      </c>
      <c r="E110" s="69">
        <v>50</v>
      </c>
      <c r="F110" s="198"/>
      <c r="G110" s="85">
        <f t="shared" ref="G110" si="33">ROUND(E110*F110,2)</f>
        <v>0</v>
      </c>
      <c r="H110" s="11"/>
    </row>
    <row r="111" spans="1:8" ht="38.25">
      <c r="A111" s="44" t="s">
        <v>533</v>
      </c>
      <c r="B111" s="175" t="s">
        <v>322</v>
      </c>
      <c r="C111" s="9" t="s">
        <v>588</v>
      </c>
      <c r="D111" s="58" t="s">
        <v>6</v>
      </c>
      <c r="E111" s="69">
        <v>20</v>
      </c>
      <c r="F111" s="198"/>
      <c r="G111" s="85">
        <f t="shared" ref="G111" si="34">ROUND(E111*F111,2)</f>
        <v>0</v>
      </c>
      <c r="H111" s="11"/>
    </row>
    <row r="112" spans="1:8" ht="38.25">
      <c r="A112" s="44" t="s">
        <v>534</v>
      </c>
      <c r="B112" s="175" t="s">
        <v>323</v>
      </c>
      <c r="C112" s="9" t="s">
        <v>589</v>
      </c>
      <c r="D112" s="58" t="s">
        <v>6</v>
      </c>
      <c r="E112" s="69">
        <v>24</v>
      </c>
      <c r="F112" s="198"/>
      <c r="G112" s="85">
        <f t="shared" ref="G112" si="35">ROUND(E112*F112,2)</f>
        <v>0</v>
      </c>
      <c r="H112" s="11"/>
    </row>
    <row r="113" spans="1:8">
      <c r="A113" s="44" t="s">
        <v>535</v>
      </c>
      <c r="B113" s="156" t="s">
        <v>268</v>
      </c>
      <c r="C113" s="9" t="s">
        <v>269</v>
      </c>
      <c r="D113" s="58" t="s">
        <v>6</v>
      </c>
      <c r="E113" s="69">
        <v>4.4000000000000004</v>
      </c>
      <c r="F113" s="198"/>
      <c r="G113" s="85">
        <f t="shared" ref="G113" si="36">ROUND(E113*F113,2)</f>
        <v>0</v>
      </c>
      <c r="H113" s="11"/>
    </row>
    <row r="114" spans="1:8">
      <c r="A114" s="44"/>
      <c r="B114" s="156"/>
      <c r="C114" s="9"/>
      <c r="D114" s="58"/>
      <c r="E114" s="69"/>
      <c r="F114" s="198"/>
      <c r="G114" s="85"/>
      <c r="H114" s="11"/>
    </row>
    <row r="115" spans="1:8" ht="25.5">
      <c r="A115" s="36" t="s">
        <v>375</v>
      </c>
      <c r="B115" s="39"/>
      <c r="C115" s="7" t="s">
        <v>387</v>
      </c>
      <c r="D115" s="13"/>
      <c r="E115" s="64"/>
      <c r="F115" s="200"/>
      <c r="G115" s="84">
        <f>SUM(G116:G138)</f>
        <v>0</v>
      </c>
      <c r="H115" s="8" t="e">
        <f>G115/$G$215</f>
        <v>#DIV/0!</v>
      </c>
    </row>
    <row r="116" spans="1:8" ht="25.5">
      <c r="A116" s="44" t="s">
        <v>377</v>
      </c>
      <c r="B116" s="156" t="s">
        <v>144</v>
      </c>
      <c r="C116" s="9" t="s">
        <v>145</v>
      </c>
      <c r="D116" s="58" t="s">
        <v>0</v>
      </c>
      <c r="E116" s="66">
        <v>9</v>
      </c>
      <c r="F116" s="198"/>
      <c r="G116" s="85">
        <f t="shared" ref="G116:G121" si="37">ROUND(E116*F116,2)</f>
        <v>0</v>
      </c>
      <c r="H116" s="11"/>
    </row>
    <row r="117" spans="1:8" ht="25.5">
      <c r="A117" s="44" t="s">
        <v>378</v>
      </c>
      <c r="B117" s="156" t="s">
        <v>146</v>
      </c>
      <c r="C117" s="9" t="s">
        <v>147</v>
      </c>
      <c r="D117" s="58" t="s">
        <v>0</v>
      </c>
      <c r="E117" s="66">
        <v>6</v>
      </c>
      <c r="F117" s="198"/>
      <c r="G117" s="85">
        <f t="shared" si="37"/>
        <v>0</v>
      </c>
      <c r="H117" s="11"/>
    </row>
    <row r="118" spans="1:8" ht="25.5">
      <c r="A118" s="44" t="s">
        <v>379</v>
      </c>
      <c r="B118" s="41" t="s">
        <v>441</v>
      </c>
      <c r="C118" s="9" t="s">
        <v>573</v>
      </c>
      <c r="D118" s="58" t="s">
        <v>0</v>
      </c>
      <c r="E118" s="66">
        <v>1</v>
      </c>
      <c r="F118" s="198"/>
      <c r="G118" s="85">
        <f t="shared" ref="G118" si="38">ROUND(E118*F118,2)</f>
        <v>0</v>
      </c>
      <c r="H118" s="11"/>
    </row>
    <row r="119" spans="1:8">
      <c r="A119" s="44" t="s">
        <v>380</v>
      </c>
      <c r="B119" s="41" t="s">
        <v>173</v>
      </c>
      <c r="C119" s="9" t="s">
        <v>174</v>
      </c>
      <c r="D119" s="58" t="s">
        <v>6</v>
      </c>
      <c r="E119" s="66">
        <v>4.0999999999999996</v>
      </c>
      <c r="F119" s="198"/>
      <c r="G119" s="80">
        <f t="shared" si="37"/>
        <v>0</v>
      </c>
      <c r="H119" s="11"/>
    </row>
    <row r="120" spans="1:8">
      <c r="A120" s="44" t="s">
        <v>381</v>
      </c>
      <c r="B120" s="41" t="s">
        <v>177</v>
      </c>
      <c r="C120" s="9" t="s">
        <v>178</v>
      </c>
      <c r="D120" s="58" t="s">
        <v>0</v>
      </c>
      <c r="E120" s="66">
        <v>17</v>
      </c>
      <c r="F120" s="198"/>
      <c r="G120" s="80">
        <f t="shared" si="37"/>
        <v>0</v>
      </c>
      <c r="H120" s="11"/>
    </row>
    <row r="121" spans="1:8">
      <c r="A121" s="44" t="s">
        <v>382</v>
      </c>
      <c r="B121" s="156" t="s">
        <v>175</v>
      </c>
      <c r="C121" s="9" t="s">
        <v>594</v>
      </c>
      <c r="D121" s="58" t="s">
        <v>13</v>
      </c>
      <c r="E121" s="66">
        <v>16</v>
      </c>
      <c r="F121" s="198"/>
      <c r="G121" s="80">
        <f t="shared" si="37"/>
        <v>0</v>
      </c>
      <c r="H121" s="11"/>
    </row>
    <row r="122" spans="1:8">
      <c r="A122" s="44" t="s">
        <v>383</v>
      </c>
      <c r="B122" s="156" t="s">
        <v>176</v>
      </c>
      <c r="C122" s="9" t="s">
        <v>595</v>
      </c>
      <c r="D122" s="58" t="s">
        <v>13</v>
      </c>
      <c r="E122" s="66">
        <v>1</v>
      </c>
      <c r="F122" s="198"/>
      <c r="G122" s="80">
        <f t="shared" ref="G122" si="39">ROUND(E122*F122,2)</f>
        <v>0</v>
      </c>
      <c r="H122" s="11"/>
    </row>
    <row r="123" spans="1:8" ht="25.5">
      <c r="A123" s="44" t="s">
        <v>384</v>
      </c>
      <c r="B123" s="60" t="s">
        <v>161</v>
      </c>
      <c r="C123" s="9" t="s">
        <v>162</v>
      </c>
      <c r="D123" s="58" t="s">
        <v>11</v>
      </c>
      <c r="E123" s="221">
        <v>239.38</v>
      </c>
      <c r="F123" s="198"/>
      <c r="G123" s="80">
        <f t="shared" ref="G123" si="40">ROUND(E123*F123,2)</f>
        <v>0</v>
      </c>
      <c r="H123" s="11"/>
    </row>
    <row r="124" spans="1:8">
      <c r="A124" s="44" t="s">
        <v>494</v>
      </c>
      <c r="B124" s="156" t="s">
        <v>152</v>
      </c>
      <c r="C124" s="162" t="s">
        <v>593</v>
      </c>
      <c r="D124" s="58" t="s">
        <v>6</v>
      </c>
      <c r="E124" s="66">
        <v>15.399999999999999</v>
      </c>
      <c r="F124" s="198"/>
      <c r="G124" s="80">
        <f t="shared" ref="G124:G125" si="41">ROUND(E124*F124,2)</f>
        <v>0</v>
      </c>
      <c r="H124" s="16"/>
    </row>
    <row r="125" spans="1:8">
      <c r="A125" s="44" t="s">
        <v>495</v>
      </c>
      <c r="B125" s="156" t="s">
        <v>169</v>
      </c>
      <c r="C125" s="162" t="s">
        <v>170</v>
      </c>
      <c r="D125" s="58" t="s">
        <v>6</v>
      </c>
      <c r="E125" s="66">
        <v>15.399999999999999</v>
      </c>
      <c r="F125" s="198"/>
      <c r="G125" s="80">
        <f t="shared" si="41"/>
        <v>0</v>
      </c>
      <c r="H125" s="16"/>
    </row>
    <row r="126" spans="1:8">
      <c r="A126" s="44" t="s">
        <v>496</v>
      </c>
      <c r="B126" s="156" t="s">
        <v>163</v>
      </c>
      <c r="C126" s="162" t="s">
        <v>164</v>
      </c>
      <c r="D126" s="58" t="s">
        <v>6</v>
      </c>
      <c r="E126" s="66">
        <v>63</v>
      </c>
      <c r="F126" s="198"/>
      <c r="G126" s="80">
        <f t="shared" ref="G126:G127" si="42">ROUND(E126*F126,2)</f>
        <v>0</v>
      </c>
      <c r="H126" s="16"/>
    </row>
    <row r="127" spans="1:8">
      <c r="A127" s="44" t="s">
        <v>497</v>
      </c>
      <c r="B127" s="156" t="s">
        <v>171</v>
      </c>
      <c r="C127" s="162" t="s">
        <v>172</v>
      </c>
      <c r="D127" s="58" t="s">
        <v>6</v>
      </c>
      <c r="E127" s="66">
        <v>63</v>
      </c>
      <c r="F127" s="198"/>
      <c r="G127" s="80">
        <f t="shared" si="42"/>
        <v>0</v>
      </c>
      <c r="H127" s="16"/>
    </row>
    <row r="128" spans="1:8">
      <c r="A128" s="44" t="s">
        <v>498</v>
      </c>
      <c r="B128" s="156" t="s">
        <v>148</v>
      </c>
      <c r="C128" s="162" t="s">
        <v>149</v>
      </c>
      <c r="D128" s="58" t="s">
        <v>6</v>
      </c>
      <c r="E128" s="66">
        <v>4.8</v>
      </c>
      <c r="F128" s="198"/>
      <c r="G128" s="80">
        <f t="shared" ref="G128:G131" si="43">ROUND(E128*F128,2)</f>
        <v>0</v>
      </c>
      <c r="H128" s="16"/>
    </row>
    <row r="129" spans="1:8">
      <c r="A129" s="44" t="s">
        <v>499</v>
      </c>
      <c r="B129" s="156" t="s">
        <v>150</v>
      </c>
      <c r="C129" s="162" t="s">
        <v>151</v>
      </c>
      <c r="D129" s="58" t="s">
        <v>6</v>
      </c>
      <c r="E129" s="66">
        <v>9.59</v>
      </c>
      <c r="F129" s="198"/>
      <c r="G129" s="80">
        <f t="shared" si="43"/>
        <v>0</v>
      </c>
      <c r="H129" s="16"/>
    </row>
    <row r="130" spans="1:8">
      <c r="A130" s="44" t="s">
        <v>500</v>
      </c>
      <c r="B130" s="156" t="s">
        <v>167</v>
      </c>
      <c r="C130" s="162" t="s">
        <v>168</v>
      </c>
      <c r="D130" s="58" t="s">
        <v>6</v>
      </c>
      <c r="E130" s="66">
        <v>18.59</v>
      </c>
      <c r="F130" s="198"/>
      <c r="G130" s="80">
        <f t="shared" si="43"/>
        <v>0</v>
      </c>
      <c r="H130" s="16"/>
    </row>
    <row r="131" spans="1:8">
      <c r="A131" s="44" t="s">
        <v>486</v>
      </c>
      <c r="B131" s="156" t="s">
        <v>153</v>
      </c>
      <c r="C131" s="162" t="s">
        <v>154</v>
      </c>
      <c r="D131" s="58" t="s">
        <v>6</v>
      </c>
      <c r="E131" s="66">
        <v>4.2</v>
      </c>
      <c r="F131" s="198"/>
      <c r="G131" s="80">
        <f t="shared" si="43"/>
        <v>0</v>
      </c>
      <c r="H131" s="16"/>
    </row>
    <row r="132" spans="1:8">
      <c r="A132" s="44" t="s">
        <v>501</v>
      </c>
      <c r="B132" s="156" t="s">
        <v>155</v>
      </c>
      <c r="C132" s="162" t="s">
        <v>156</v>
      </c>
      <c r="D132" s="58" t="s">
        <v>6</v>
      </c>
      <c r="E132" s="66">
        <v>2.1</v>
      </c>
      <c r="F132" s="198"/>
      <c r="G132" s="80">
        <f t="shared" ref="G132" si="44">ROUND(E132*F132,2)</f>
        <v>0</v>
      </c>
      <c r="H132" s="16"/>
    </row>
    <row r="133" spans="1:8">
      <c r="A133" s="44" t="s">
        <v>502</v>
      </c>
      <c r="B133" s="156" t="s">
        <v>179</v>
      </c>
      <c r="C133" s="162" t="s">
        <v>180</v>
      </c>
      <c r="D133" s="58" t="s">
        <v>0</v>
      </c>
      <c r="E133" s="66">
        <v>1</v>
      </c>
      <c r="F133" s="198"/>
      <c r="G133" s="80">
        <f t="shared" ref="G133" si="45">ROUND(E133*F133,2)</f>
        <v>0</v>
      </c>
      <c r="H133" s="16"/>
    </row>
    <row r="134" spans="1:8">
      <c r="A134" s="44" t="s">
        <v>503</v>
      </c>
      <c r="B134" s="156" t="s">
        <v>159</v>
      </c>
      <c r="C134" s="162" t="s">
        <v>160</v>
      </c>
      <c r="D134" s="58" t="s">
        <v>6</v>
      </c>
      <c r="E134" s="66">
        <v>4</v>
      </c>
      <c r="F134" s="198"/>
      <c r="G134" s="80">
        <f t="shared" ref="G134" si="46">ROUND(E134*F134,2)</f>
        <v>0</v>
      </c>
      <c r="H134" s="16"/>
    </row>
    <row r="135" spans="1:8">
      <c r="A135" s="44" t="s">
        <v>504</v>
      </c>
      <c r="B135" s="156" t="s">
        <v>165</v>
      </c>
      <c r="C135" s="162" t="s">
        <v>166</v>
      </c>
      <c r="D135" s="58" t="s">
        <v>6</v>
      </c>
      <c r="E135" s="66">
        <v>12</v>
      </c>
      <c r="F135" s="198"/>
      <c r="G135" s="80">
        <f t="shared" ref="G135" si="47">ROUND(E135*F135,2)</f>
        <v>0</v>
      </c>
      <c r="H135" s="16"/>
    </row>
    <row r="136" spans="1:8">
      <c r="A136" s="44" t="s">
        <v>505</v>
      </c>
      <c r="B136" s="156" t="s">
        <v>157</v>
      </c>
      <c r="C136" s="162" t="s">
        <v>158</v>
      </c>
      <c r="D136" s="58" t="s">
        <v>6</v>
      </c>
      <c r="E136" s="66">
        <v>4.5</v>
      </c>
      <c r="F136" s="198"/>
      <c r="G136" s="80">
        <f t="shared" ref="G136" si="48">ROUND(E136*F136,2)</f>
        <v>0</v>
      </c>
      <c r="H136" s="16"/>
    </row>
    <row r="137" spans="1:8">
      <c r="A137" s="44" t="s">
        <v>572</v>
      </c>
      <c r="B137" s="156" t="s">
        <v>181</v>
      </c>
      <c r="C137" s="162" t="s">
        <v>182</v>
      </c>
      <c r="D137" s="58" t="s">
        <v>54</v>
      </c>
      <c r="E137" s="66">
        <v>80</v>
      </c>
      <c r="F137" s="198"/>
      <c r="G137" s="80">
        <f t="shared" ref="G137" si="49">ROUND(E137*F137,2)</f>
        <v>0</v>
      </c>
      <c r="H137" s="16"/>
    </row>
    <row r="138" spans="1:8">
      <c r="A138" s="44"/>
      <c r="B138" s="156"/>
      <c r="C138" s="162"/>
      <c r="D138" s="58"/>
      <c r="E138" s="66"/>
      <c r="F138" s="198"/>
      <c r="G138" s="80"/>
      <c r="H138" s="16"/>
    </row>
    <row r="139" spans="1:8">
      <c r="A139" s="36" t="s">
        <v>385</v>
      </c>
      <c r="B139" s="39"/>
      <c r="C139" s="7" t="s">
        <v>391</v>
      </c>
      <c r="D139" s="13"/>
      <c r="E139" s="64"/>
      <c r="F139" s="200"/>
      <c r="G139" s="86">
        <f>SUM(G140:G142)</f>
        <v>0</v>
      </c>
      <c r="H139" s="8" t="e">
        <f>G139/$G$215</f>
        <v>#DIV/0!</v>
      </c>
    </row>
    <row r="140" spans="1:8">
      <c r="A140" s="45" t="s">
        <v>487</v>
      </c>
      <c r="B140" s="156" t="s">
        <v>199</v>
      </c>
      <c r="C140" s="162" t="s">
        <v>200</v>
      </c>
      <c r="D140" s="58" t="s">
        <v>6</v>
      </c>
      <c r="E140" s="221">
        <v>44</v>
      </c>
      <c r="F140" s="198"/>
      <c r="G140" s="80">
        <f t="shared" ref="G140" si="50">ROUND(E140*F140,2)</f>
        <v>0</v>
      </c>
      <c r="H140" s="17"/>
    </row>
    <row r="141" spans="1:8">
      <c r="A141" s="45" t="s">
        <v>570</v>
      </c>
      <c r="B141" s="156" t="s">
        <v>201</v>
      </c>
      <c r="C141" s="162" t="s">
        <v>202</v>
      </c>
      <c r="D141" s="58" t="s">
        <v>6</v>
      </c>
      <c r="E141" s="221">
        <v>44</v>
      </c>
      <c r="F141" s="198"/>
      <c r="G141" s="80">
        <f t="shared" ref="G141" si="51">ROUND(E141*F141,2)</f>
        <v>0</v>
      </c>
      <c r="H141" s="17"/>
    </row>
    <row r="142" spans="1:8">
      <c r="A142" s="45"/>
      <c r="B142" s="46"/>
      <c r="C142" s="18"/>
      <c r="D142" s="19"/>
      <c r="E142" s="70"/>
      <c r="F142" s="202"/>
      <c r="G142" s="87"/>
      <c r="H142" s="17"/>
    </row>
    <row r="143" spans="1:8">
      <c r="A143" s="36" t="s">
        <v>386</v>
      </c>
      <c r="B143" s="39"/>
      <c r="C143" s="7" t="s">
        <v>393</v>
      </c>
      <c r="D143" s="13"/>
      <c r="E143" s="64"/>
      <c r="F143" s="200"/>
      <c r="G143" s="86">
        <f>SUM(G144:G150)</f>
        <v>0</v>
      </c>
      <c r="H143" s="8" t="e">
        <f>G143/$G$215</f>
        <v>#DIV/0!</v>
      </c>
    </row>
    <row r="144" spans="1:8">
      <c r="A144" s="44" t="s">
        <v>483</v>
      </c>
      <c r="B144" s="41" t="s">
        <v>203</v>
      </c>
      <c r="C144" s="9" t="s">
        <v>204</v>
      </c>
      <c r="D144" s="58" t="s">
        <v>6</v>
      </c>
      <c r="E144" s="66">
        <v>720.56</v>
      </c>
      <c r="F144" s="198"/>
      <c r="G144" s="80">
        <f t="shared" ref="G144:G145" si="52">ROUND(E144*F144,2)</f>
        <v>0</v>
      </c>
      <c r="H144" s="11"/>
    </row>
    <row r="145" spans="1:8">
      <c r="A145" s="44" t="s">
        <v>484</v>
      </c>
      <c r="B145" s="156" t="s">
        <v>207</v>
      </c>
      <c r="C145" s="9" t="s">
        <v>208</v>
      </c>
      <c r="D145" s="58" t="s">
        <v>6</v>
      </c>
      <c r="E145" s="66">
        <v>720.56</v>
      </c>
      <c r="F145" s="198"/>
      <c r="G145" s="80">
        <f t="shared" si="52"/>
        <v>0</v>
      </c>
      <c r="H145" s="11"/>
    </row>
    <row r="146" spans="1:8">
      <c r="A146" s="44" t="s">
        <v>536</v>
      </c>
      <c r="B146" s="156" t="s">
        <v>205</v>
      </c>
      <c r="C146" s="9" t="s">
        <v>206</v>
      </c>
      <c r="D146" s="58" t="s">
        <v>6</v>
      </c>
      <c r="E146" s="66">
        <v>51.22</v>
      </c>
      <c r="F146" s="198"/>
      <c r="G146" s="80">
        <f t="shared" ref="G146" si="53">ROUND(E146*F146,2)</f>
        <v>0</v>
      </c>
      <c r="H146" s="11"/>
    </row>
    <row r="147" spans="1:8">
      <c r="A147" s="44" t="s">
        <v>537</v>
      </c>
      <c r="B147" s="156" t="s">
        <v>315</v>
      </c>
      <c r="C147" s="9" t="s">
        <v>316</v>
      </c>
      <c r="D147" s="58" t="s">
        <v>0</v>
      </c>
      <c r="E147" s="66">
        <v>5</v>
      </c>
      <c r="F147" s="198"/>
      <c r="G147" s="80">
        <f t="shared" ref="G147" si="54">ROUND(E147*F147,2)</f>
        <v>0</v>
      </c>
      <c r="H147" s="11"/>
    </row>
    <row r="148" spans="1:8">
      <c r="A148" s="44" t="s">
        <v>388</v>
      </c>
      <c r="B148" s="156" t="s">
        <v>211</v>
      </c>
      <c r="C148" s="9" t="s">
        <v>212</v>
      </c>
      <c r="D148" s="58" t="s">
        <v>6</v>
      </c>
      <c r="E148" s="66">
        <v>61.698</v>
      </c>
      <c r="F148" s="198"/>
      <c r="G148" s="80">
        <f t="shared" ref="G148" si="55">ROUND(E148*F148,2)</f>
        <v>0</v>
      </c>
      <c r="H148" s="11"/>
    </row>
    <row r="149" spans="1:8">
      <c r="A149" s="44" t="s">
        <v>389</v>
      </c>
      <c r="B149" s="156" t="s">
        <v>209</v>
      </c>
      <c r="C149" s="9" t="s">
        <v>210</v>
      </c>
      <c r="D149" s="58" t="s">
        <v>6</v>
      </c>
      <c r="E149" s="66">
        <v>41.19</v>
      </c>
      <c r="F149" s="198"/>
      <c r="G149" s="80">
        <f t="shared" ref="G149" si="56">ROUND(E149*F149,2)</f>
        <v>0</v>
      </c>
      <c r="H149" s="11"/>
    </row>
    <row r="150" spans="1:8">
      <c r="A150" s="44"/>
      <c r="B150" s="41"/>
      <c r="C150" s="9"/>
      <c r="D150" s="10"/>
      <c r="E150" s="66"/>
      <c r="F150" s="199"/>
      <c r="G150" s="80"/>
      <c r="H150" s="11"/>
    </row>
    <row r="151" spans="1:8">
      <c r="A151" s="47" t="s">
        <v>390</v>
      </c>
      <c r="B151" s="48"/>
      <c r="C151" s="20" t="s">
        <v>395</v>
      </c>
      <c r="D151" s="21"/>
      <c r="E151" s="71"/>
      <c r="F151" s="203"/>
      <c r="G151" s="88">
        <f>SUM(G152:G170)</f>
        <v>0</v>
      </c>
      <c r="H151" s="22" t="e">
        <f>G151/$G$215</f>
        <v>#DIV/0!</v>
      </c>
    </row>
    <row r="152" spans="1:8">
      <c r="A152" s="44" t="s">
        <v>488</v>
      </c>
      <c r="B152" s="156" t="s">
        <v>239</v>
      </c>
      <c r="C152" s="9" t="s">
        <v>326</v>
      </c>
      <c r="D152" s="58" t="s">
        <v>11</v>
      </c>
      <c r="E152" s="66">
        <v>80</v>
      </c>
      <c r="F152" s="198"/>
      <c r="G152" s="80">
        <f t="shared" ref="G152:G163" si="57">ROUND(E152*F152,2)</f>
        <v>0</v>
      </c>
      <c r="H152" s="11"/>
    </row>
    <row r="153" spans="1:8">
      <c r="A153" s="44" t="s">
        <v>538</v>
      </c>
      <c r="B153" s="41" t="s">
        <v>243</v>
      </c>
      <c r="C153" s="9" t="s">
        <v>244</v>
      </c>
      <c r="D153" s="58" t="s">
        <v>11</v>
      </c>
      <c r="E153" s="66">
        <v>250</v>
      </c>
      <c r="F153" s="198"/>
      <c r="G153" s="80">
        <f t="shared" si="57"/>
        <v>0</v>
      </c>
      <c r="H153" s="11"/>
    </row>
    <row r="154" spans="1:8">
      <c r="A154" s="44" t="s">
        <v>539</v>
      </c>
      <c r="B154" s="156" t="s">
        <v>249</v>
      </c>
      <c r="C154" s="9" t="s">
        <v>250</v>
      </c>
      <c r="D154" s="58" t="s">
        <v>13</v>
      </c>
      <c r="E154" s="66">
        <v>5</v>
      </c>
      <c r="F154" s="198"/>
      <c r="G154" s="80">
        <f t="shared" si="57"/>
        <v>0</v>
      </c>
      <c r="H154" s="11"/>
    </row>
    <row r="155" spans="1:8">
      <c r="A155" s="44" t="s">
        <v>540</v>
      </c>
      <c r="B155" s="156" t="s">
        <v>255</v>
      </c>
      <c r="C155" s="9" t="s">
        <v>256</v>
      </c>
      <c r="D155" s="58" t="s">
        <v>0</v>
      </c>
      <c r="E155" s="66">
        <v>10</v>
      </c>
      <c r="F155" s="198"/>
      <c r="G155" s="80">
        <f t="shared" ref="G155:G156" si="58">ROUND(E155*F155,2)</f>
        <v>0</v>
      </c>
      <c r="H155" s="11"/>
    </row>
    <row r="156" spans="1:8">
      <c r="A156" s="44" t="s">
        <v>541</v>
      </c>
      <c r="B156" s="156" t="s">
        <v>257</v>
      </c>
      <c r="C156" s="9" t="s">
        <v>258</v>
      </c>
      <c r="D156" s="58" t="s">
        <v>0</v>
      </c>
      <c r="E156" s="66">
        <v>5</v>
      </c>
      <c r="F156" s="198"/>
      <c r="G156" s="80">
        <f t="shared" si="58"/>
        <v>0</v>
      </c>
      <c r="H156" s="11"/>
    </row>
    <row r="157" spans="1:8">
      <c r="A157" s="44" t="s">
        <v>542</v>
      </c>
      <c r="B157" s="156" t="s">
        <v>241</v>
      </c>
      <c r="C157" s="9" t="s">
        <v>242</v>
      </c>
      <c r="D157" s="58" t="s">
        <v>11</v>
      </c>
      <c r="E157" s="66">
        <v>60</v>
      </c>
      <c r="F157" s="198"/>
      <c r="G157" s="80">
        <f t="shared" ref="G157:G158" si="59">ROUND(E157*F157,2)</f>
        <v>0</v>
      </c>
      <c r="H157" s="11"/>
    </row>
    <row r="158" spans="1:8">
      <c r="A158" s="44" t="s">
        <v>543</v>
      </c>
      <c r="B158" s="156" t="s">
        <v>240</v>
      </c>
      <c r="C158" s="9" t="s">
        <v>327</v>
      </c>
      <c r="D158" s="58" t="s">
        <v>11</v>
      </c>
      <c r="E158" s="66">
        <v>90</v>
      </c>
      <c r="F158" s="198"/>
      <c r="G158" s="80">
        <f t="shared" si="59"/>
        <v>0</v>
      </c>
      <c r="H158" s="11"/>
    </row>
    <row r="159" spans="1:8">
      <c r="A159" s="44" t="s">
        <v>544</v>
      </c>
      <c r="B159" s="41" t="s">
        <v>245</v>
      </c>
      <c r="C159" s="9" t="s">
        <v>246</v>
      </c>
      <c r="D159" s="58" t="s">
        <v>11</v>
      </c>
      <c r="E159" s="66">
        <v>180</v>
      </c>
      <c r="F159" s="198"/>
      <c r="G159" s="80">
        <f t="shared" si="57"/>
        <v>0</v>
      </c>
      <c r="H159" s="11"/>
    </row>
    <row r="160" spans="1:8" ht="25.5">
      <c r="A160" s="44" t="s">
        <v>545</v>
      </c>
      <c r="B160" s="156" t="s">
        <v>231</v>
      </c>
      <c r="C160" s="9" t="s">
        <v>232</v>
      </c>
      <c r="D160" s="58" t="s">
        <v>0</v>
      </c>
      <c r="E160" s="66">
        <v>1</v>
      </c>
      <c r="F160" s="198"/>
      <c r="G160" s="80">
        <f t="shared" si="57"/>
        <v>0</v>
      </c>
      <c r="H160" s="11"/>
    </row>
    <row r="161" spans="1:8" ht="25.5">
      <c r="A161" s="44" t="s">
        <v>546</v>
      </c>
      <c r="B161" s="156" t="s">
        <v>233</v>
      </c>
      <c r="C161" s="9" t="s">
        <v>234</v>
      </c>
      <c r="D161" s="58" t="s">
        <v>0</v>
      </c>
      <c r="E161" s="66">
        <v>1</v>
      </c>
      <c r="F161" s="198"/>
      <c r="G161" s="80">
        <f t="shared" si="57"/>
        <v>0</v>
      </c>
      <c r="H161" s="11"/>
    </row>
    <row r="162" spans="1:8">
      <c r="A162" s="44" t="s">
        <v>547</v>
      </c>
      <c r="B162" s="41" t="s">
        <v>235</v>
      </c>
      <c r="C162" s="9" t="s">
        <v>236</v>
      </c>
      <c r="D162" s="58" t="s">
        <v>0</v>
      </c>
      <c r="E162" s="67">
        <v>3</v>
      </c>
      <c r="F162" s="198"/>
      <c r="G162" s="80">
        <f t="shared" si="57"/>
        <v>0</v>
      </c>
      <c r="H162" s="11"/>
    </row>
    <row r="163" spans="1:8">
      <c r="A163" s="44" t="s">
        <v>548</v>
      </c>
      <c r="B163" s="41" t="s">
        <v>237</v>
      </c>
      <c r="C163" s="9" t="s">
        <v>238</v>
      </c>
      <c r="D163" s="58" t="s">
        <v>0</v>
      </c>
      <c r="E163" s="67">
        <v>6</v>
      </c>
      <c r="F163" s="198"/>
      <c r="G163" s="80">
        <f t="shared" si="57"/>
        <v>0</v>
      </c>
      <c r="H163" s="11"/>
    </row>
    <row r="164" spans="1:8">
      <c r="A164" s="44" t="s">
        <v>560</v>
      </c>
      <c r="B164" s="156" t="s">
        <v>596</v>
      </c>
      <c r="C164" s="9" t="s">
        <v>597</v>
      </c>
      <c r="D164" s="58" t="s">
        <v>0</v>
      </c>
      <c r="E164" s="67">
        <v>16</v>
      </c>
      <c r="F164" s="198"/>
      <c r="G164" s="80">
        <f t="shared" ref="G164" si="60">ROUND(E164*F164,2)</f>
        <v>0</v>
      </c>
      <c r="H164" s="11"/>
    </row>
    <row r="165" spans="1:8" ht="25.5">
      <c r="A165" s="44" t="s">
        <v>561</v>
      </c>
      <c r="B165" s="156" t="s">
        <v>261</v>
      </c>
      <c r="C165" s="9" t="s">
        <v>598</v>
      </c>
      <c r="D165" s="58" t="s">
        <v>0</v>
      </c>
      <c r="E165" s="67">
        <v>6</v>
      </c>
      <c r="F165" s="198"/>
      <c r="G165" s="80">
        <f t="shared" ref="G165:G167" si="61">ROUND(E165*F165,2)</f>
        <v>0</v>
      </c>
      <c r="H165" s="11"/>
    </row>
    <row r="166" spans="1:8">
      <c r="A166" s="44" t="s">
        <v>562</v>
      </c>
      <c r="B166" s="156" t="s">
        <v>253</v>
      </c>
      <c r="C166" s="9" t="s">
        <v>254</v>
      </c>
      <c r="D166" s="58" t="s">
        <v>13</v>
      </c>
      <c r="E166" s="67">
        <v>6</v>
      </c>
      <c r="F166" s="198"/>
      <c r="G166" s="80">
        <f t="shared" si="61"/>
        <v>0</v>
      </c>
      <c r="H166" s="11"/>
    </row>
    <row r="167" spans="1:8">
      <c r="A167" s="44" t="s">
        <v>563</v>
      </c>
      <c r="B167" s="156" t="s">
        <v>251</v>
      </c>
      <c r="C167" s="9" t="s">
        <v>252</v>
      </c>
      <c r="D167" s="58" t="s">
        <v>13</v>
      </c>
      <c r="E167" s="67">
        <v>3</v>
      </c>
      <c r="F167" s="198"/>
      <c r="G167" s="80">
        <f t="shared" si="61"/>
        <v>0</v>
      </c>
      <c r="H167" s="11"/>
    </row>
    <row r="168" spans="1:8">
      <c r="A168" s="44" t="s">
        <v>564</v>
      </c>
      <c r="B168" s="156" t="s">
        <v>247</v>
      </c>
      <c r="C168" s="9" t="s">
        <v>248</v>
      </c>
      <c r="D168" s="58" t="s">
        <v>13</v>
      </c>
      <c r="E168" s="67">
        <v>3</v>
      </c>
      <c r="F168" s="198"/>
      <c r="G168" s="80">
        <f t="shared" ref="G168" si="62">ROUND(E168*F168,2)</f>
        <v>0</v>
      </c>
      <c r="H168" s="11"/>
    </row>
    <row r="169" spans="1:8">
      <c r="A169" s="44" t="s">
        <v>565</v>
      </c>
      <c r="B169" s="156" t="s">
        <v>259</v>
      </c>
      <c r="C169" s="9" t="s">
        <v>260</v>
      </c>
      <c r="D169" s="58" t="s">
        <v>0</v>
      </c>
      <c r="E169" s="67">
        <v>3</v>
      </c>
      <c r="F169" s="198"/>
      <c r="G169" s="80">
        <f t="shared" ref="G169" si="63">ROUND(E169*F169,2)</f>
        <v>0</v>
      </c>
      <c r="H169" s="11"/>
    </row>
    <row r="170" spans="1:8">
      <c r="A170" s="44"/>
      <c r="B170" s="60"/>
      <c r="C170" s="9"/>
      <c r="D170" s="10"/>
      <c r="E170" s="67"/>
      <c r="F170" s="204"/>
      <c r="G170" s="80"/>
      <c r="H170" s="11"/>
    </row>
    <row r="171" spans="1:8">
      <c r="A171" s="49" t="s">
        <v>392</v>
      </c>
      <c r="B171" s="50"/>
      <c r="C171" s="7" t="s">
        <v>405</v>
      </c>
      <c r="D171" s="13"/>
      <c r="E171" s="72"/>
      <c r="F171" s="200"/>
      <c r="G171" s="86">
        <f>SUM(G172:G178)</f>
        <v>0</v>
      </c>
      <c r="H171" s="8" t="e">
        <f>G171/$G$215</f>
        <v>#DIV/0!</v>
      </c>
    </row>
    <row r="172" spans="1:8">
      <c r="A172" s="44" t="s">
        <v>549</v>
      </c>
      <c r="B172" s="41" t="s">
        <v>215</v>
      </c>
      <c r="C172" s="9" t="s">
        <v>216</v>
      </c>
      <c r="D172" s="58" t="s">
        <v>6</v>
      </c>
      <c r="E172" s="66">
        <v>12</v>
      </c>
      <c r="F172" s="198"/>
      <c r="G172" s="80">
        <f t="shared" ref="G172:G175" si="64">ROUND(E172*F172,2)</f>
        <v>0</v>
      </c>
      <c r="H172" s="11"/>
    </row>
    <row r="173" spans="1:8">
      <c r="A173" s="44" t="s">
        <v>550</v>
      </c>
      <c r="B173" s="156" t="s">
        <v>213</v>
      </c>
      <c r="C173" s="9" t="s">
        <v>214</v>
      </c>
      <c r="D173" s="58" t="s">
        <v>12</v>
      </c>
      <c r="E173" s="66">
        <v>3.5999999999999996</v>
      </c>
      <c r="F173" s="198"/>
      <c r="G173" s="80">
        <f t="shared" si="64"/>
        <v>0</v>
      </c>
      <c r="H173" s="11"/>
    </row>
    <row r="174" spans="1:8">
      <c r="A174" s="44" t="s">
        <v>551</v>
      </c>
      <c r="B174" s="41" t="s">
        <v>217</v>
      </c>
      <c r="C174" s="9" t="s">
        <v>218</v>
      </c>
      <c r="D174" s="58" t="s">
        <v>6</v>
      </c>
      <c r="E174" s="67">
        <v>12</v>
      </c>
      <c r="F174" s="198"/>
      <c r="G174" s="80">
        <f t="shared" si="64"/>
        <v>0</v>
      </c>
      <c r="H174" s="11"/>
    </row>
    <row r="175" spans="1:8">
      <c r="A175" s="44" t="s">
        <v>552</v>
      </c>
      <c r="B175" s="156" t="s">
        <v>219</v>
      </c>
      <c r="C175" s="9" t="s">
        <v>220</v>
      </c>
      <c r="D175" s="58" t="s">
        <v>0</v>
      </c>
      <c r="E175" s="67">
        <v>1</v>
      </c>
      <c r="F175" s="198"/>
      <c r="G175" s="80">
        <f t="shared" si="64"/>
        <v>0</v>
      </c>
      <c r="H175" s="11"/>
    </row>
    <row r="176" spans="1:8">
      <c r="A176" s="44" t="s">
        <v>566</v>
      </c>
      <c r="B176" s="156" t="s">
        <v>227</v>
      </c>
      <c r="C176" s="9" t="s">
        <v>228</v>
      </c>
      <c r="D176" s="58" t="s">
        <v>13</v>
      </c>
      <c r="E176" s="67">
        <v>1</v>
      </c>
      <c r="F176" s="198"/>
      <c r="G176" s="80">
        <f t="shared" ref="G176" si="65">ROUND(E176*F176,2)</f>
        <v>0</v>
      </c>
      <c r="H176" s="11"/>
    </row>
    <row r="177" spans="1:8">
      <c r="A177" s="44" t="s">
        <v>567</v>
      </c>
      <c r="B177" s="156" t="s">
        <v>229</v>
      </c>
      <c r="C177" s="9" t="s">
        <v>230</v>
      </c>
      <c r="D177" s="58" t="s">
        <v>0</v>
      </c>
      <c r="E177" s="67">
        <v>3</v>
      </c>
      <c r="F177" s="198"/>
      <c r="G177" s="80">
        <f t="shared" ref="G177" si="66">ROUND(E177*F177,2)</f>
        <v>0</v>
      </c>
      <c r="H177" s="11"/>
    </row>
    <row r="178" spans="1:8">
      <c r="A178" s="51"/>
      <c r="B178" s="52"/>
      <c r="C178" s="9"/>
      <c r="D178" s="10"/>
      <c r="E178" s="73"/>
      <c r="F178" s="199"/>
      <c r="G178" s="80"/>
      <c r="H178" s="11"/>
    </row>
    <row r="179" spans="1:8">
      <c r="A179" s="36" t="s">
        <v>394</v>
      </c>
      <c r="B179" s="39"/>
      <c r="C179" s="7" t="s">
        <v>411</v>
      </c>
      <c r="D179" s="13"/>
      <c r="E179" s="64"/>
      <c r="F179" s="200"/>
      <c r="G179" s="86">
        <f>SUM(G180:G200)</f>
        <v>0</v>
      </c>
      <c r="H179" s="8" t="e">
        <f>G179/$G$215</f>
        <v>#DIV/0!</v>
      </c>
    </row>
    <row r="180" spans="1:8">
      <c r="A180" s="44" t="s">
        <v>396</v>
      </c>
      <c r="B180" s="41" t="s">
        <v>284</v>
      </c>
      <c r="C180" s="9" t="s">
        <v>285</v>
      </c>
      <c r="D180" s="58" t="s">
        <v>11</v>
      </c>
      <c r="E180" s="67">
        <v>60</v>
      </c>
      <c r="F180" s="198"/>
      <c r="G180" s="80">
        <f t="shared" ref="G180:G195" si="67">ROUND(E180*F180,2)</f>
        <v>0</v>
      </c>
      <c r="H180" s="11"/>
    </row>
    <row r="181" spans="1:8">
      <c r="A181" s="44" t="s">
        <v>397</v>
      </c>
      <c r="B181" s="41" t="s">
        <v>286</v>
      </c>
      <c r="C181" s="9" t="s">
        <v>287</v>
      </c>
      <c r="D181" s="58" t="s">
        <v>11</v>
      </c>
      <c r="E181" s="67">
        <v>60</v>
      </c>
      <c r="F181" s="198"/>
      <c r="G181" s="80">
        <f t="shared" si="67"/>
        <v>0</v>
      </c>
      <c r="H181" s="11"/>
    </row>
    <row r="182" spans="1:8">
      <c r="A182" s="44" t="s">
        <v>398</v>
      </c>
      <c r="B182" s="156" t="s">
        <v>274</v>
      </c>
      <c r="C182" s="9" t="s">
        <v>275</v>
      </c>
      <c r="D182" s="58" t="s">
        <v>0</v>
      </c>
      <c r="E182" s="67">
        <v>1</v>
      </c>
      <c r="F182" s="198"/>
      <c r="G182" s="80">
        <f t="shared" si="67"/>
        <v>0</v>
      </c>
      <c r="H182" s="11"/>
    </row>
    <row r="183" spans="1:8">
      <c r="A183" s="44" t="s">
        <v>399</v>
      </c>
      <c r="B183" s="41" t="s">
        <v>266</v>
      </c>
      <c r="C183" s="9" t="s">
        <v>267</v>
      </c>
      <c r="D183" s="58" t="s">
        <v>0</v>
      </c>
      <c r="E183" s="67">
        <v>19</v>
      </c>
      <c r="F183" s="198"/>
      <c r="G183" s="80">
        <f t="shared" si="67"/>
        <v>0</v>
      </c>
      <c r="H183" s="11"/>
    </row>
    <row r="184" spans="1:8">
      <c r="A184" s="44" t="s">
        <v>400</v>
      </c>
      <c r="B184" s="41" t="s">
        <v>262</v>
      </c>
      <c r="C184" s="9" t="s">
        <v>263</v>
      </c>
      <c r="D184" s="58" t="s">
        <v>0</v>
      </c>
      <c r="E184" s="67">
        <v>19</v>
      </c>
      <c r="F184" s="198"/>
      <c r="G184" s="80">
        <f t="shared" si="67"/>
        <v>0</v>
      </c>
      <c r="H184" s="11"/>
    </row>
    <row r="185" spans="1:8">
      <c r="A185" s="44" t="s">
        <v>401</v>
      </c>
      <c r="B185" s="156" t="s">
        <v>264</v>
      </c>
      <c r="C185" s="9" t="s">
        <v>265</v>
      </c>
      <c r="D185" s="58" t="s">
        <v>0</v>
      </c>
      <c r="E185" s="67">
        <v>5</v>
      </c>
      <c r="F185" s="198"/>
      <c r="G185" s="80">
        <f t="shared" ref="G185" si="68">ROUND(E185*F185,2)</f>
        <v>0</v>
      </c>
      <c r="H185" s="11"/>
    </row>
    <row r="186" spans="1:8">
      <c r="A186" s="44" t="s">
        <v>402</v>
      </c>
      <c r="B186" s="156" t="s">
        <v>278</v>
      </c>
      <c r="C186" s="9" t="s">
        <v>279</v>
      </c>
      <c r="D186" s="58" t="s">
        <v>0</v>
      </c>
      <c r="E186" s="67">
        <v>5</v>
      </c>
      <c r="F186" s="198"/>
      <c r="G186" s="80">
        <f t="shared" ref="G186:G187" si="69">ROUND(E186*F186,2)</f>
        <v>0</v>
      </c>
      <c r="H186" s="11"/>
    </row>
    <row r="187" spans="1:8">
      <c r="A187" s="44" t="s">
        <v>403</v>
      </c>
      <c r="B187" s="156" t="s">
        <v>295</v>
      </c>
      <c r="C187" s="9" t="s">
        <v>296</v>
      </c>
      <c r="D187" s="58" t="s">
        <v>0</v>
      </c>
      <c r="E187" s="67">
        <v>5</v>
      </c>
      <c r="F187" s="198"/>
      <c r="G187" s="80">
        <f t="shared" si="69"/>
        <v>0</v>
      </c>
      <c r="H187" s="11"/>
    </row>
    <row r="188" spans="1:8">
      <c r="A188" s="44" t="s">
        <v>489</v>
      </c>
      <c r="B188" s="41" t="s">
        <v>272</v>
      </c>
      <c r="C188" s="9" t="s">
        <v>273</v>
      </c>
      <c r="D188" s="58" t="s">
        <v>0</v>
      </c>
      <c r="E188" s="67">
        <v>19</v>
      </c>
      <c r="F188" s="198"/>
      <c r="G188" s="80">
        <f t="shared" si="67"/>
        <v>0</v>
      </c>
      <c r="H188" s="11"/>
    </row>
    <row r="189" spans="1:8" ht="25.5">
      <c r="A189" s="44" t="s">
        <v>490</v>
      </c>
      <c r="B189" s="156" t="s">
        <v>270</v>
      </c>
      <c r="C189" s="9" t="s">
        <v>271</v>
      </c>
      <c r="D189" s="58" t="s">
        <v>0</v>
      </c>
      <c r="E189" s="67">
        <v>1</v>
      </c>
      <c r="F189" s="198"/>
      <c r="G189" s="80">
        <f t="shared" si="67"/>
        <v>0</v>
      </c>
      <c r="H189" s="11"/>
    </row>
    <row r="190" spans="1:8">
      <c r="A190" s="44" t="s">
        <v>491</v>
      </c>
      <c r="B190" s="156" t="s">
        <v>276</v>
      </c>
      <c r="C190" s="9" t="s">
        <v>277</v>
      </c>
      <c r="D190" s="58" t="s">
        <v>0</v>
      </c>
      <c r="E190" s="67">
        <v>19</v>
      </c>
      <c r="F190" s="198"/>
      <c r="G190" s="80">
        <f t="shared" ref="G190" si="70">ROUND(E190*F190,2)</f>
        <v>0</v>
      </c>
      <c r="H190" s="11"/>
    </row>
    <row r="191" spans="1:8">
      <c r="A191" s="44" t="s">
        <v>112</v>
      </c>
      <c r="B191" s="156" t="s">
        <v>280</v>
      </c>
      <c r="C191" s="9" t="s">
        <v>281</v>
      </c>
      <c r="D191" s="58" t="s">
        <v>0</v>
      </c>
      <c r="E191" s="67">
        <v>1</v>
      </c>
      <c r="F191" s="198"/>
      <c r="G191" s="80">
        <f t="shared" si="67"/>
        <v>0</v>
      </c>
      <c r="H191" s="11"/>
    </row>
    <row r="192" spans="1:8">
      <c r="A192" s="44" t="s">
        <v>553</v>
      </c>
      <c r="B192" s="156" t="s">
        <v>282</v>
      </c>
      <c r="C192" s="9" t="s">
        <v>283</v>
      </c>
      <c r="D192" s="58" t="s">
        <v>0</v>
      </c>
      <c r="E192" s="67">
        <v>19</v>
      </c>
      <c r="F192" s="198"/>
      <c r="G192" s="80">
        <f t="shared" si="67"/>
        <v>0</v>
      </c>
      <c r="H192" s="11"/>
    </row>
    <row r="193" spans="1:8" ht="25.5">
      <c r="A193" s="44" t="s">
        <v>113</v>
      </c>
      <c r="B193" s="41" t="s">
        <v>291</v>
      </c>
      <c r="C193" s="9" t="s">
        <v>292</v>
      </c>
      <c r="D193" s="58" t="s">
        <v>0</v>
      </c>
      <c r="E193" s="67">
        <v>4</v>
      </c>
      <c r="F193" s="198"/>
      <c r="G193" s="80">
        <f t="shared" si="67"/>
        <v>0</v>
      </c>
      <c r="H193" s="11"/>
    </row>
    <row r="194" spans="1:8" ht="25.5">
      <c r="A194" s="44" t="s">
        <v>554</v>
      </c>
      <c r="B194" s="41" t="s">
        <v>293</v>
      </c>
      <c r="C194" s="9" t="s">
        <v>294</v>
      </c>
      <c r="D194" s="58" t="s">
        <v>0</v>
      </c>
      <c r="E194" s="67">
        <v>4</v>
      </c>
      <c r="F194" s="198"/>
      <c r="G194" s="80">
        <f t="shared" si="67"/>
        <v>0</v>
      </c>
      <c r="H194" s="11"/>
    </row>
    <row r="195" spans="1:8" ht="25.5">
      <c r="A195" s="44" t="s">
        <v>555</v>
      </c>
      <c r="B195" s="156" t="s">
        <v>288</v>
      </c>
      <c r="C195" s="9" t="s">
        <v>289</v>
      </c>
      <c r="D195" s="58" t="s">
        <v>11</v>
      </c>
      <c r="E195" s="67">
        <v>30</v>
      </c>
      <c r="F195" s="198"/>
      <c r="G195" s="80">
        <f t="shared" si="67"/>
        <v>0</v>
      </c>
      <c r="H195" s="11"/>
    </row>
    <row r="196" spans="1:8" ht="25.5">
      <c r="A196" s="44" t="s">
        <v>556</v>
      </c>
      <c r="B196" s="41" t="s">
        <v>183</v>
      </c>
      <c r="C196" s="9" t="s">
        <v>184</v>
      </c>
      <c r="D196" s="58" t="s">
        <v>0</v>
      </c>
      <c r="E196" s="67">
        <v>10</v>
      </c>
      <c r="F196" s="198"/>
      <c r="G196" s="80">
        <f>ROUND(E196*F196,2)</f>
        <v>0</v>
      </c>
      <c r="H196" s="11"/>
    </row>
    <row r="197" spans="1:8" ht="25.5">
      <c r="A197" s="44" t="s">
        <v>557</v>
      </c>
      <c r="B197" s="156" t="s">
        <v>185</v>
      </c>
      <c r="C197" s="9" t="s">
        <v>186</v>
      </c>
      <c r="D197" s="58" t="s">
        <v>0</v>
      </c>
      <c r="E197" s="67">
        <v>10</v>
      </c>
      <c r="F197" s="198"/>
      <c r="G197" s="80">
        <f>ROUND(E197*F197,2)</f>
        <v>0</v>
      </c>
      <c r="H197" s="11"/>
    </row>
    <row r="198" spans="1:8" ht="25.5">
      <c r="A198" s="44" t="s">
        <v>558</v>
      </c>
      <c r="B198" s="175" t="s">
        <v>187</v>
      </c>
      <c r="C198" s="9" t="s">
        <v>188</v>
      </c>
      <c r="D198" s="58" t="s">
        <v>0</v>
      </c>
      <c r="E198" s="68">
        <v>8</v>
      </c>
      <c r="F198" s="198"/>
      <c r="G198" s="80">
        <f>ROUND(E198*F198,2)</f>
        <v>0</v>
      </c>
      <c r="H198" s="11"/>
    </row>
    <row r="199" spans="1:8">
      <c r="A199" s="44" t="s">
        <v>559</v>
      </c>
      <c r="B199" s="156" t="s">
        <v>290</v>
      </c>
      <c r="C199" s="9" t="s">
        <v>434</v>
      </c>
      <c r="D199" s="58" t="s">
        <v>11</v>
      </c>
      <c r="E199" s="68">
        <v>80</v>
      </c>
      <c r="F199" s="198"/>
      <c r="G199" s="80">
        <f>ROUND(E199*F199,2)</f>
        <v>0</v>
      </c>
      <c r="H199" s="11"/>
    </row>
    <row r="200" spans="1:8">
      <c r="A200" s="44"/>
      <c r="B200" s="41"/>
      <c r="C200" s="9"/>
      <c r="D200" s="10"/>
      <c r="E200" s="66"/>
      <c r="F200" s="199"/>
      <c r="G200" s="80"/>
      <c r="H200" s="11"/>
    </row>
    <row r="201" spans="1:8">
      <c r="A201" s="36" t="s">
        <v>404</v>
      </c>
      <c r="B201" s="39"/>
      <c r="C201" s="7" t="s">
        <v>301</v>
      </c>
      <c r="D201" s="13"/>
      <c r="E201" s="64"/>
      <c r="F201" s="200"/>
      <c r="G201" s="86">
        <f>SUM(G202:G206)</f>
        <v>0</v>
      </c>
      <c r="H201" s="8" t="e">
        <f>G201/$G$215</f>
        <v>#DIV/0!</v>
      </c>
    </row>
    <row r="202" spans="1:8">
      <c r="A202" s="44" t="s">
        <v>406</v>
      </c>
      <c r="B202" s="156" t="s">
        <v>302</v>
      </c>
      <c r="C202" s="9" t="s">
        <v>303</v>
      </c>
      <c r="D202" s="58" t="s">
        <v>11</v>
      </c>
      <c r="E202" s="221">
        <v>109.74</v>
      </c>
      <c r="F202" s="198"/>
      <c r="G202" s="80">
        <f>ROUND(E202*F202,2)</f>
        <v>0</v>
      </c>
      <c r="H202" s="11"/>
    </row>
    <row r="203" spans="1:8">
      <c r="A203" s="44" t="s">
        <v>407</v>
      </c>
      <c r="B203" s="156" t="s">
        <v>304</v>
      </c>
      <c r="C203" s="9" t="s">
        <v>305</v>
      </c>
      <c r="D203" s="58" t="s">
        <v>12</v>
      </c>
      <c r="E203" s="221">
        <v>8.2304999999999993</v>
      </c>
      <c r="F203" s="198"/>
      <c r="G203" s="80">
        <f t="shared" ref="G203:G205" si="71">ROUND(E203*F203,2)</f>
        <v>0</v>
      </c>
      <c r="H203" s="11"/>
    </row>
    <row r="204" spans="1:8">
      <c r="A204" s="44" t="s">
        <v>408</v>
      </c>
      <c r="B204" s="156" t="s">
        <v>308</v>
      </c>
      <c r="C204" s="9" t="s">
        <v>309</v>
      </c>
      <c r="D204" s="58" t="s">
        <v>11</v>
      </c>
      <c r="E204" s="221">
        <v>60</v>
      </c>
      <c r="F204" s="198"/>
      <c r="G204" s="80">
        <f>ROUND(E204*F204,2)</f>
        <v>0</v>
      </c>
      <c r="H204" s="11"/>
    </row>
    <row r="205" spans="1:8">
      <c r="A205" s="44" t="s">
        <v>409</v>
      </c>
      <c r="B205" s="156" t="s">
        <v>306</v>
      </c>
      <c r="C205" s="9" t="s">
        <v>307</v>
      </c>
      <c r="D205" s="58" t="s">
        <v>12</v>
      </c>
      <c r="E205" s="221">
        <v>4.938299999999999</v>
      </c>
      <c r="F205" s="198"/>
      <c r="G205" s="80">
        <f t="shared" si="71"/>
        <v>0</v>
      </c>
      <c r="H205" s="11"/>
    </row>
    <row r="206" spans="1:8">
      <c r="A206" s="37"/>
      <c r="B206" s="38"/>
      <c r="C206" s="23"/>
      <c r="D206" s="94"/>
      <c r="E206" s="199"/>
      <c r="F206" s="205"/>
      <c r="G206" s="80"/>
      <c r="H206" s="11"/>
    </row>
    <row r="207" spans="1:8">
      <c r="A207" s="49" t="s">
        <v>410</v>
      </c>
      <c r="B207" s="50"/>
      <c r="C207" s="7" t="s">
        <v>414</v>
      </c>
      <c r="D207" s="13"/>
      <c r="E207" s="72"/>
      <c r="F207" s="200"/>
      <c r="G207" s="86">
        <f>SUM(G208:G208)</f>
        <v>0</v>
      </c>
      <c r="H207" s="8" t="e">
        <f>G207/$G$215</f>
        <v>#DIV/0!</v>
      </c>
    </row>
    <row r="208" spans="1:8">
      <c r="A208" s="44" t="s">
        <v>412</v>
      </c>
      <c r="B208" s="41" t="s">
        <v>310</v>
      </c>
      <c r="C208" s="9" t="s">
        <v>311</v>
      </c>
      <c r="D208" s="58" t="s">
        <v>6</v>
      </c>
      <c r="E208" s="221">
        <v>814.79</v>
      </c>
      <c r="F208" s="198"/>
      <c r="G208" s="80">
        <f>ROUND(E208*F208,2)</f>
        <v>0</v>
      </c>
      <c r="H208" s="11"/>
    </row>
    <row r="209" spans="1:8">
      <c r="A209" s="95"/>
      <c r="B209" s="15"/>
      <c r="C209" s="53"/>
      <c r="D209" s="15"/>
      <c r="E209" s="15"/>
      <c r="F209" s="201"/>
      <c r="G209" s="81"/>
      <c r="H209" s="11"/>
    </row>
    <row r="210" spans="1:8">
      <c r="A210" s="49" t="s">
        <v>413</v>
      </c>
      <c r="B210" s="50"/>
      <c r="C210" s="7" t="s">
        <v>513</v>
      </c>
      <c r="D210" s="13"/>
      <c r="E210" s="72"/>
      <c r="F210" s="200"/>
      <c r="G210" s="86">
        <f>SUM(G211:G214)</f>
        <v>0</v>
      </c>
      <c r="H210" s="24" t="e">
        <f>G210/$G$215</f>
        <v>#DIV/0!</v>
      </c>
    </row>
    <row r="211" spans="1:8">
      <c r="A211" s="54" t="s">
        <v>415</v>
      </c>
      <c r="B211" s="55" t="s">
        <v>313</v>
      </c>
      <c r="C211" s="9" t="s">
        <v>314</v>
      </c>
      <c r="D211" s="58" t="s">
        <v>6</v>
      </c>
      <c r="E211" s="74">
        <v>8</v>
      </c>
      <c r="F211" s="198"/>
      <c r="G211" s="85">
        <f>ROUND(E211*F211,2)</f>
        <v>0</v>
      </c>
      <c r="H211" s="25"/>
    </row>
    <row r="212" spans="1:8">
      <c r="A212" s="54" t="s">
        <v>476</v>
      </c>
      <c r="B212" s="41" t="s">
        <v>193</v>
      </c>
      <c r="C212" s="9" t="s">
        <v>194</v>
      </c>
      <c r="D212" s="58" t="s">
        <v>0</v>
      </c>
      <c r="E212" s="66">
        <v>20</v>
      </c>
      <c r="F212" s="198"/>
      <c r="G212" s="85">
        <f>ROUND(E212*F212,2)</f>
        <v>0</v>
      </c>
      <c r="H212" s="11"/>
    </row>
    <row r="213" spans="1:8">
      <c r="A213" s="54" t="s">
        <v>477</v>
      </c>
      <c r="B213" s="41" t="s">
        <v>512</v>
      </c>
      <c r="C213" s="9" t="s">
        <v>514</v>
      </c>
      <c r="D213" s="58" t="s">
        <v>0</v>
      </c>
      <c r="E213" s="66">
        <v>3</v>
      </c>
      <c r="F213" s="198"/>
      <c r="G213" s="85">
        <f>ROUND(E213*F213,2)</f>
        <v>0</v>
      </c>
      <c r="H213" s="11"/>
    </row>
    <row r="214" spans="1:8" ht="15.75" thickBot="1">
      <c r="A214" s="280"/>
      <c r="B214" s="281"/>
      <c r="C214" s="281"/>
      <c r="D214" s="281"/>
      <c r="E214" s="281"/>
      <c r="F214" s="281"/>
      <c r="G214" s="281"/>
      <c r="H214" s="282"/>
    </row>
    <row r="215" spans="1:8" ht="15.75" thickBot="1">
      <c r="A215" s="271" t="s">
        <v>436</v>
      </c>
      <c r="B215" s="272"/>
      <c r="C215" s="272"/>
      <c r="D215" s="272"/>
      <c r="E215" s="272"/>
      <c r="F215" s="273"/>
      <c r="G215" s="89">
        <f>G13+G22+G37+G87+G94+G115+G139+G143+G151+G171+G179+G201+G207+G210+G65</f>
        <v>0</v>
      </c>
      <c r="H215" s="26" t="e">
        <f>G215/$G$215</f>
        <v>#DIV/0!</v>
      </c>
    </row>
    <row r="216" spans="1:8" ht="15.75" thickBot="1">
      <c r="A216" s="269" t="s">
        <v>437</v>
      </c>
      <c r="B216" s="270"/>
      <c r="C216" s="270"/>
      <c r="D216" s="270"/>
      <c r="E216" s="176"/>
      <c r="F216" s="209"/>
      <c r="G216" s="90">
        <f>ROUND(G215*F216,2)</f>
        <v>0</v>
      </c>
      <c r="H216" s="56"/>
    </row>
    <row r="217" spans="1:8">
      <c r="A217" s="170"/>
      <c r="B217" s="171"/>
      <c r="C217" s="171"/>
      <c r="D217" s="171"/>
      <c r="E217" s="171"/>
      <c r="F217" s="206"/>
      <c r="G217" s="172"/>
      <c r="H217" s="173"/>
    </row>
    <row r="218" spans="1:8">
      <c r="A218" s="49" t="s">
        <v>416</v>
      </c>
      <c r="B218" s="50"/>
      <c r="C218" s="7" t="s">
        <v>312</v>
      </c>
      <c r="D218" s="13"/>
      <c r="E218" s="72"/>
      <c r="F218" s="200"/>
      <c r="G218" s="86">
        <f>SUM(G219)</f>
        <v>0</v>
      </c>
      <c r="H218" s="24" t="e">
        <f>G218/G220</f>
        <v>#DIV/0!</v>
      </c>
    </row>
    <row r="219" spans="1:8" ht="26.25" thickBot="1">
      <c r="A219" s="51" t="s">
        <v>492</v>
      </c>
      <c r="B219" s="41" t="s">
        <v>195</v>
      </c>
      <c r="C219" s="9" t="s">
        <v>196</v>
      </c>
      <c r="D219" s="58" t="s">
        <v>13</v>
      </c>
      <c r="E219" s="66">
        <v>1</v>
      </c>
      <c r="F219" s="198"/>
      <c r="G219" s="85">
        <f>ROUND(E219*F219,2)</f>
        <v>0</v>
      </c>
      <c r="H219" s="25"/>
    </row>
    <row r="220" spans="1:8" ht="15.75" thickBot="1">
      <c r="A220" s="271" t="s">
        <v>438</v>
      </c>
      <c r="B220" s="272"/>
      <c r="C220" s="272"/>
      <c r="D220" s="272"/>
      <c r="E220" s="272"/>
      <c r="F220" s="273"/>
      <c r="G220" s="89">
        <f>G218</f>
        <v>0</v>
      </c>
      <c r="H220" s="26" t="e">
        <f>G220/$G$220</f>
        <v>#DIV/0!</v>
      </c>
    </row>
    <row r="221" spans="1:8" ht="15.75" thickBot="1">
      <c r="A221" s="269" t="s">
        <v>439</v>
      </c>
      <c r="B221" s="270"/>
      <c r="C221" s="270"/>
      <c r="D221" s="270"/>
      <c r="E221" s="176"/>
      <c r="F221" s="209"/>
      <c r="G221" s="90">
        <f>ROUND(G220*F221,2)</f>
        <v>0</v>
      </c>
      <c r="H221" s="56"/>
    </row>
    <row r="222" spans="1:8" ht="15.75" thickBot="1">
      <c r="A222" s="163"/>
      <c r="B222" s="164"/>
      <c r="C222" s="165"/>
      <c r="D222" s="166"/>
      <c r="E222" s="167"/>
      <c r="F222" s="207"/>
      <c r="G222" s="168"/>
      <c r="H222" s="169"/>
    </row>
    <row r="223" spans="1:8" ht="15.75" thickBot="1">
      <c r="A223" s="274" t="s">
        <v>440</v>
      </c>
      <c r="B223" s="275"/>
      <c r="C223" s="275"/>
      <c r="D223" s="275"/>
      <c r="E223" s="275"/>
      <c r="F223" s="276"/>
      <c r="G223" s="91">
        <f>ROUND(G215+G216+G220+G221,2)</f>
        <v>0</v>
      </c>
      <c r="H223" s="57"/>
    </row>
    <row r="224" spans="1:8">
      <c r="A224" s="28"/>
      <c r="B224" s="157"/>
      <c r="C224" s="155"/>
      <c r="D224" s="33"/>
      <c r="E224" s="61"/>
      <c r="F224" s="193"/>
      <c r="G224" s="76"/>
      <c r="H224" s="27"/>
    </row>
  </sheetData>
  <mergeCells count="11">
    <mergeCell ref="A221:D221"/>
    <mergeCell ref="A215:F215"/>
    <mergeCell ref="A216:D216"/>
    <mergeCell ref="A223:F223"/>
    <mergeCell ref="A6:B6"/>
    <mergeCell ref="C6:G6"/>
    <mergeCell ref="A7:B7"/>
    <mergeCell ref="C7:G7"/>
    <mergeCell ref="A9:G9"/>
    <mergeCell ref="A214:H214"/>
    <mergeCell ref="A220:F220"/>
  </mergeCells>
  <pageMargins left="0.70866141732283472" right="0.51181102362204722" top="0.78740157480314965" bottom="0.78740157480314965" header="0.31496062992125984" footer="0.31496062992125984"/>
  <pageSetup paperSize="9" scale="69" fitToHeight="0" orientation="portrait" horizontalDpi="1200" verticalDpi="1200" r:id="rId1"/>
  <headerFooter>
    <oddHeader>Página &amp;P de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view="pageBreakPreview" zoomScale="115" zoomScaleNormal="100" zoomScaleSheetLayoutView="115" workbookViewId="0">
      <selection activeCell="A23" sqref="A23"/>
    </sheetView>
  </sheetViews>
  <sheetFormatPr defaultRowHeight="15"/>
  <cols>
    <col min="2" max="2" width="5.7109375" bestFit="1" customWidth="1"/>
    <col min="3" max="3" width="81.5703125" style="2" bestFit="1" customWidth="1"/>
    <col min="4" max="4" width="19.85546875" bestFit="1" customWidth="1"/>
  </cols>
  <sheetData>
    <row r="1" spans="1:4">
      <c r="A1" s="96"/>
      <c r="B1" s="97"/>
      <c r="C1" s="124"/>
      <c r="D1" s="98"/>
    </row>
    <row r="2" spans="1:4" ht="18">
      <c r="A2" s="99"/>
      <c r="B2" s="100"/>
      <c r="C2" s="101" t="s">
        <v>600</v>
      </c>
      <c r="D2" s="102"/>
    </row>
    <row r="3" spans="1:4">
      <c r="A3" s="99"/>
      <c r="B3" s="103"/>
      <c r="C3" s="104"/>
      <c r="D3" s="105"/>
    </row>
    <row r="4" spans="1:4">
      <c r="A4" s="99"/>
      <c r="B4" s="103"/>
      <c r="C4" s="104"/>
      <c r="D4" s="105"/>
    </row>
    <row r="5" spans="1:4">
      <c r="A5" s="96"/>
      <c r="B5" s="97"/>
      <c r="C5" s="104"/>
      <c r="D5" s="106"/>
    </row>
    <row r="6" spans="1:4" ht="15.75">
      <c r="A6" s="285" t="str">
        <f>Planilha!A6</f>
        <v>Objeto:</v>
      </c>
      <c r="B6" s="285"/>
      <c r="C6" s="210" t="str">
        <f>Planilha!C6</f>
        <v>Obras de reforma e adequação de acessibilidade DRS Presidente Prudente</v>
      </c>
      <c r="D6" s="107"/>
    </row>
    <row r="7" spans="1:4" ht="15.75">
      <c r="A7" s="285" t="str">
        <f>Planilha!A7</f>
        <v xml:space="preserve">Local:                    </v>
      </c>
      <c r="B7" s="285"/>
      <c r="C7" s="286" t="s">
        <v>460</v>
      </c>
      <c r="D7" s="286"/>
    </row>
    <row r="8" spans="1:4" ht="15.75">
      <c r="A8" s="108"/>
      <c r="B8" s="108"/>
      <c r="C8" s="109"/>
      <c r="D8" s="110"/>
    </row>
    <row r="9" spans="1:4">
      <c r="A9" s="287"/>
      <c r="B9" s="287"/>
      <c r="C9" s="287"/>
      <c r="D9" s="287"/>
    </row>
    <row r="10" spans="1:4" ht="15.75">
      <c r="A10" s="111"/>
      <c r="B10" s="112"/>
      <c r="C10" s="113"/>
      <c r="D10" s="106"/>
    </row>
    <row r="11" spans="1:4" ht="15.75">
      <c r="A11" s="99"/>
      <c r="B11" s="114"/>
      <c r="C11" s="115" t="s">
        <v>417</v>
      </c>
      <c r="D11" s="102"/>
    </row>
    <row r="12" spans="1:4" ht="16.5" thickBot="1">
      <c r="A12" s="99"/>
      <c r="B12" s="114"/>
      <c r="C12" s="115"/>
      <c r="D12" s="102"/>
    </row>
    <row r="13" spans="1:4" ht="16.5" thickBot="1">
      <c r="A13" s="99"/>
      <c r="B13" s="116" t="s">
        <v>418</v>
      </c>
      <c r="C13" s="117" t="s">
        <v>419</v>
      </c>
      <c r="D13" s="118" t="s">
        <v>420</v>
      </c>
    </row>
    <row r="14" spans="1:4" ht="15.75">
      <c r="A14" s="99"/>
      <c r="B14" s="119" t="s">
        <v>338</v>
      </c>
      <c r="C14" s="125" t="str">
        <f>VLOOKUP(B14,Planilha!$A$13:$C$210,3,FALSE)</f>
        <v xml:space="preserve">Serviço técnico especializado </v>
      </c>
      <c r="D14" s="120">
        <f>VLOOKUP(C14,Planilha!C13:G212,5,FALSE)</f>
        <v>0</v>
      </c>
    </row>
    <row r="15" spans="1:4" ht="15.75">
      <c r="A15" s="99"/>
      <c r="B15" s="121" t="s">
        <v>345</v>
      </c>
      <c r="C15" s="125" t="str">
        <f>VLOOKUP(B15,Planilha!$A$13:$C$210,3,FALSE)</f>
        <v>Início, apoio e administração da obra</v>
      </c>
      <c r="D15" s="120">
        <f>VLOOKUP(C15,Planilha!C14:G214,5,FALSE)</f>
        <v>0</v>
      </c>
    </row>
    <row r="16" spans="1:4" ht="15.75">
      <c r="A16" s="99"/>
      <c r="B16" s="121" t="s">
        <v>351</v>
      </c>
      <c r="C16" s="125" t="str">
        <f>VLOOKUP(B16,Planilha!$A$13:$C$210,3,FALSE)</f>
        <v>Demolição, Transporte e Serviço em Solo</v>
      </c>
      <c r="D16" s="120">
        <f>VLOOKUP(C16,Planilha!C15:G215,5,FALSE)</f>
        <v>0</v>
      </c>
    </row>
    <row r="17" spans="1:8" ht="15.75">
      <c r="A17" s="99"/>
      <c r="B17" s="121" t="s">
        <v>362</v>
      </c>
      <c r="C17" s="125" t="str">
        <f>VLOOKUP(B17,Planilha!$A$13:$C$210,3,FALSE)</f>
        <v>Fundação e estrutura</v>
      </c>
      <c r="D17" s="120">
        <f>VLOOKUP(C17,Planilha!C15:G216,5,FALSE)</f>
        <v>0</v>
      </c>
    </row>
    <row r="18" spans="1:8" ht="15.75">
      <c r="A18" s="99"/>
      <c r="B18" s="121" t="s">
        <v>370</v>
      </c>
      <c r="C18" s="125" t="str">
        <f>VLOOKUP(B18,Planilha!$A$13:$C$210,3,FALSE)</f>
        <v>Alvenaria e elemento divisor</v>
      </c>
      <c r="D18" s="120">
        <f>VLOOKUP(C18,Planilha!C16:G223,5,FALSE)</f>
        <v>0</v>
      </c>
    </row>
    <row r="19" spans="1:8" ht="15.75">
      <c r="A19" s="99"/>
      <c r="B19" s="121" t="s">
        <v>374</v>
      </c>
      <c r="C19" s="125" t="str">
        <f>VLOOKUP(B19,Planilha!$A$13:$C$210,3,FALSE)</f>
        <v>Revestimentos</v>
      </c>
      <c r="D19" s="120">
        <f>VLOOKUP(C19,Planilha!C18:G224,5,FALSE)</f>
        <v>0</v>
      </c>
    </row>
    <row r="20" spans="1:8" ht="15.75">
      <c r="A20" s="99"/>
      <c r="B20" s="121" t="s">
        <v>375</v>
      </c>
      <c r="C20" s="125" t="str">
        <f>VLOOKUP(B20,Planilha!$A$13:$C$210,3,FALSE)</f>
        <v>Esquadrias, Portas, Marcenaria, Vidros, Corrimão, alambrados, e equip. metálicos</v>
      </c>
      <c r="D20" s="120">
        <f>VLOOKUP(C20,Planilha!C18:G225,5,FALSE)</f>
        <v>0</v>
      </c>
    </row>
    <row r="21" spans="1:8" ht="15.75">
      <c r="A21" s="99"/>
      <c r="B21" s="121" t="s">
        <v>385</v>
      </c>
      <c r="C21" s="125" t="str">
        <f>VLOOKUP(B21,Planilha!$A$13:$C$210,3,FALSE)</f>
        <v>Impermeabilização, proteção e junta</v>
      </c>
      <c r="D21" s="120">
        <f>VLOOKUP(C21,Planilha!C21:G226,5,FALSE)</f>
        <v>0</v>
      </c>
    </row>
    <row r="22" spans="1:8" ht="15.75">
      <c r="A22" s="99"/>
      <c r="B22" s="121" t="s">
        <v>386</v>
      </c>
      <c r="C22" s="174" t="str">
        <f>VLOOKUP(B22,Planilha!$A$13:$C$210,3,FALSE)</f>
        <v>Pintura</v>
      </c>
      <c r="D22" s="120">
        <f>VLOOKUP(C22,Planilha!C22:G227,5,FALSE)</f>
        <v>0</v>
      </c>
    </row>
    <row r="23" spans="1:8" ht="15.75">
      <c r="A23" s="99"/>
      <c r="B23" s="121" t="s">
        <v>390</v>
      </c>
      <c r="C23" s="125" t="str">
        <f>VLOOKUP(B23,Planilha!$A$13:$C$210,3,FALSE)</f>
        <v>Instalações Elétricas, Elétricas Especiais</v>
      </c>
      <c r="D23" s="120">
        <f>VLOOKUP(C23,Planilha!C23:G228,5,FALSE)</f>
        <v>0</v>
      </c>
    </row>
    <row r="24" spans="1:8" ht="15.75">
      <c r="A24" s="99"/>
      <c r="B24" s="121" t="s">
        <v>392</v>
      </c>
      <c r="C24" s="125" t="str">
        <f>VLOOKUP(B24,Planilha!$A$13:$C$210,3,FALSE)</f>
        <v>Paisagismo</v>
      </c>
      <c r="D24" s="120">
        <f>VLOOKUP(C24,Planilha!C24:G229,5,FALSE)</f>
        <v>0</v>
      </c>
    </row>
    <row r="25" spans="1:8" ht="15.75">
      <c r="A25" s="99"/>
      <c r="B25" s="121" t="s">
        <v>394</v>
      </c>
      <c r="C25" s="125" t="str">
        <f>VLOOKUP(B25,Planilha!$A$13:$C$210,3,FALSE)</f>
        <v>Instalações Hidráulicas</v>
      </c>
      <c r="D25" s="120">
        <f>VLOOKUP(C25,Planilha!C24:G230,5,FALSE)</f>
        <v>0</v>
      </c>
    </row>
    <row r="26" spans="1:8" ht="15.75">
      <c r="A26" s="99"/>
      <c r="B26" s="121" t="s">
        <v>404</v>
      </c>
      <c r="C26" s="125" t="str">
        <f>VLOOKUP(B26,Planilha!$A$13:$C$210,3,FALSE)</f>
        <v>Guias e sarjetas</v>
      </c>
      <c r="D26" s="120">
        <f>VLOOKUP(C26,Planilha!C24:G231,5,FALSE)</f>
        <v>0</v>
      </c>
    </row>
    <row r="27" spans="1:8" ht="15.75">
      <c r="A27" s="99"/>
      <c r="B27" s="121" t="s">
        <v>410</v>
      </c>
      <c r="C27" s="125" t="str">
        <f>VLOOKUP(B27,Planilha!$A$13:$C$210,3,FALSE)</f>
        <v>Limpeza e arremate</v>
      </c>
      <c r="D27" s="120">
        <f>VLOOKUP(C27,Planilha!C26:G232,5,FALSE)</f>
        <v>0</v>
      </c>
    </row>
    <row r="28" spans="1:8" ht="16.5" thickBot="1">
      <c r="A28" s="99"/>
      <c r="B28" s="121" t="s">
        <v>413</v>
      </c>
      <c r="C28" s="125" t="str">
        <f>VLOOKUP(B28,Planilha!$A$13:$C$210,3,FALSE)</f>
        <v>Comunicação visual e outros</v>
      </c>
      <c r="D28" s="120">
        <f>VLOOKUP(C28,Planilha!C27:G233,5,FALSE)</f>
        <v>0</v>
      </c>
    </row>
    <row r="29" spans="1:8" ht="15.75">
      <c r="A29" s="99"/>
      <c r="B29" s="288" t="s">
        <v>436</v>
      </c>
      <c r="C29" s="289"/>
      <c r="D29" s="122">
        <f>SUM(D14:D28)</f>
        <v>0</v>
      </c>
      <c r="F29" s="180"/>
      <c r="G29" s="180"/>
      <c r="H29" s="180"/>
    </row>
    <row r="30" spans="1:8" ht="16.5" thickBot="1">
      <c r="A30" s="99"/>
      <c r="B30" s="290" t="str">
        <f>CONCATENATE("BDI obra - ",Planilha!F216*100,"%")</f>
        <v>BDI obra - 0%</v>
      </c>
      <c r="C30" s="291"/>
      <c r="D30" s="123">
        <f>ROUND(D29*Planilha!F216,2)</f>
        <v>0</v>
      </c>
      <c r="F30" s="180"/>
      <c r="G30" s="180"/>
      <c r="H30" s="180"/>
    </row>
    <row r="31" spans="1:8" ht="16.5" thickBot="1">
      <c r="A31" s="99"/>
      <c r="B31" s="178" t="s">
        <v>416</v>
      </c>
      <c r="C31" s="125" t="str">
        <f>VLOOKUP(B31,Planilha!$A$13:$C$239,3,FALSE)</f>
        <v>Elevador</v>
      </c>
      <c r="D31" s="120">
        <f>VLOOKUP(C31,Planilha!C36:G238,5,FALSE)</f>
        <v>0</v>
      </c>
      <c r="F31" s="180"/>
      <c r="G31" s="180"/>
      <c r="H31" s="180"/>
    </row>
    <row r="32" spans="1:8" ht="15.75">
      <c r="A32" s="99"/>
      <c r="B32" s="288" t="s">
        <v>442</v>
      </c>
      <c r="C32" s="289"/>
      <c r="D32" s="122">
        <f>D31</f>
        <v>0</v>
      </c>
      <c r="F32" s="180"/>
      <c r="G32" s="180"/>
      <c r="H32" s="180"/>
    </row>
    <row r="33" spans="1:8" ht="16.5" thickBot="1">
      <c r="A33" s="99"/>
      <c r="B33" s="290" t="str">
        <f>CONCATENATE("BDI obra - ",Planilha!F221*100,"%")</f>
        <v>BDI obra - 0%</v>
      </c>
      <c r="C33" s="291"/>
      <c r="D33" s="177">
        <f>D32*Planilha!F221</f>
        <v>0</v>
      </c>
      <c r="F33" s="180"/>
      <c r="G33" s="180"/>
      <c r="H33" s="180"/>
    </row>
    <row r="34" spans="1:8" ht="16.5" thickBot="1">
      <c r="A34" s="99"/>
      <c r="B34" s="283" t="s">
        <v>440</v>
      </c>
      <c r="C34" s="284"/>
      <c r="D34" s="179">
        <f>D29+D30+D32+D33</f>
        <v>0</v>
      </c>
      <c r="F34" s="180"/>
      <c r="G34" s="180"/>
      <c r="H34" s="180"/>
    </row>
    <row r="35" spans="1:8">
      <c r="F35" s="180"/>
      <c r="G35" s="180"/>
      <c r="H35" s="180"/>
    </row>
    <row r="36" spans="1:8">
      <c r="F36" s="180"/>
      <c r="G36" s="180"/>
      <c r="H36" s="180"/>
    </row>
    <row r="37" spans="1:8">
      <c r="F37" s="180"/>
      <c r="G37" s="180"/>
      <c r="H37" s="180"/>
    </row>
    <row r="38" spans="1:8">
      <c r="F38" s="180"/>
      <c r="G38" s="180"/>
      <c r="H38" s="180"/>
    </row>
    <row r="39" spans="1:8">
      <c r="F39" s="180"/>
      <c r="G39" s="180"/>
      <c r="H39" s="180"/>
    </row>
    <row r="40" spans="1:8">
      <c r="F40" s="180"/>
      <c r="G40" s="180"/>
      <c r="H40" s="180"/>
    </row>
  </sheetData>
  <mergeCells count="9">
    <mergeCell ref="B34:C34"/>
    <mergeCell ref="A6:B6"/>
    <mergeCell ref="A7:B7"/>
    <mergeCell ref="C7:D7"/>
    <mergeCell ref="A9:D9"/>
    <mergeCell ref="B29:C29"/>
    <mergeCell ref="B30:C30"/>
    <mergeCell ref="B32:C32"/>
    <mergeCell ref="B33:C3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abSelected="1" view="pageBreakPreview" zoomScale="55" zoomScaleNormal="70" zoomScaleSheetLayoutView="55" workbookViewId="0">
      <selection activeCell="B54" sqref="B54"/>
    </sheetView>
  </sheetViews>
  <sheetFormatPr defaultRowHeight="15"/>
  <cols>
    <col min="2" max="2" width="78.7109375" customWidth="1"/>
    <col min="3" max="3" width="23.5703125" bestFit="1" customWidth="1"/>
    <col min="4" max="15" width="16.7109375" customWidth="1"/>
    <col min="16" max="16" width="22.7109375" customWidth="1"/>
    <col min="17" max="17" width="14.7109375" customWidth="1"/>
  </cols>
  <sheetData>
    <row r="1" spans="1:17" ht="10.5" customHeight="1">
      <c r="A1" s="126"/>
      <c r="B1" s="127"/>
      <c r="C1" s="128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</row>
    <row r="2" spans="1:17" ht="15" customHeight="1">
      <c r="A2" s="126"/>
      <c r="B2" s="129" t="s">
        <v>601</v>
      </c>
      <c r="C2" s="130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</row>
    <row r="3" spans="1:17" ht="15" customHeight="1">
      <c r="A3" s="126"/>
      <c r="B3" s="132"/>
      <c r="C3" s="133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7" ht="15" customHeight="1">
      <c r="A4" s="126"/>
      <c r="B4" s="132"/>
      <c r="C4" s="133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7" ht="6.75" customHeight="1">
      <c r="A5" s="126"/>
      <c r="B5" s="127"/>
      <c r="C5" s="128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</row>
    <row r="6" spans="1:17" ht="15" customHeight="1">
      <c r="A6" s="212" t="str">
        <f>Planilha!A6</f>
        <v>Objeto:</v>
      </c>
      <c r="B6" s="219" t="str">
        <f>Planilha!C6</f>
        <v>Obras de reforma e adequação de acessibilidade DRS Presidente Prudente</v>
      </c>
      <c r="C6" s="213"/>
      <c r="D6" s="213"/>
      <c r="E6" s="135"/>
      <c r="F6" s="127"/>
      <c r="G6" s="127"/>
      <c r="H6" s="127"/>
      <c r="I6" s="135"/>
      <c r="J6" s="127"/>
      <c r="K6" s="127"/>
      <c r="L6" s="127"/>
      <c r="M6" s="127"/>
      <c r="N6" s="135"/>
      <c r="O6" s="135"/>
      <c r="P6" s="135"/>
    </row>
    <row r="7" spans="1:17" ht="15.75">
      <c r="A7" s="212" t="str">
        <f>Planilha!A7</f>
        <v xml:space="preserve">Local:                    </v>
      </c>
      <c r="B7" s="219" t="str">
        <f>Planilha!C7</f>
        <v>Av. Coronel José S. Marcondes, 2357 - Presidente Prudente</v>
      </c>
      <c r="C7" s="213"/>
      <c r="D7" s="213"/>
      <c r="E7" s="135"/>
      <c r="F7" s="127"/>
      <c r="G7" s="127"/>
      <c r="H7" s="127"/>
      <c r="I7" s="135"/>
      <c r="J7" s="127"/>
      <c r="K7" s="127"/>
      <c r="L7" s="127"/>
      <c r="M7" s="127"/>
      <c r="N7" s="135"/>
      <c r="O7" s="135"/>
      <c r="P7" s="135"/>
    </row>
    <row r="8" spans="1:17" ht="6.75" customHeight="1">
      <c r="A8" s="136"/>
      <c r="B8" s="137"/>
      <c r="C8" s="138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</row>
    <row r="9" spans="1:17" ht="13.5" customHeight="1" thickBot="1">
      <c r="A9" s="126"/>
      <c r="B9" s="214"/>
      <c r="C9" s="128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</row>
    <row r="10" spans="1:17" ht="15" customHeight="1" thickBot="1">
      <c r="A10" s="152" t="s">
        <v>418</v>
      </c>
      <c r="B10" s="243" t="s">
        <v>419</v>
      </c>
      <c r="C10" s="257" t="s">
        <v>420</v>
      </c>
      <c r="D10" s="244" t="s">
        <v>421</v>
      </c>
      <c r="E10" s="183" t="s">
        <v>422</v>
      </c>
      <c r="F10" s="183" t="s">
        <v>423</v>
      </c>
      <c r="G10" s="183" t="s">
        <v>424</v>
      </c>
      <c r="H10" s="183" t="s">
        <v>425</v>
      </c>
      <c r="I10" s="183" t="s">
        <v>426</v>
      </c>
      <c r="J10" s="183" t="s">
        <v>427</v>
      </c>
      <c r="K10" s="183" t="s">
        <v>576</v>
      </c>
      <c r="L10" s="183" t="s">
        <v>577</v>
      </c>
      <c r="M10" s="183" t="s">
        <v>578</v>
      </c>
      <c r="N10" s="183" t="s">
        <v>579</v>
      </c>
      <c r="O10" s="231" t="s">
        <v>580</v>
      </c>
      <c r="P10" s="228" t="s">
        <v>428</v>
      </c>
    </row>
    <row r="11" spans="1:17" ht="15" customHeight="1">
      <c r="A11" s="297" t="s">
        <v>338</v>
      </c>
      <c r="B11" s="299" t="str">
        <f>VLOOKUP(A11,Resumo!$B$14:$C$28,2,FALSE)</f>
        <v xml:space="preserve">Serviço técnico especializado </v>
      </c>
      <c r="C11" s="308">
        <f>VLOOKUP(B11,Resumo!$C$14:$D$28,2,FALSE)</f>
        <v>0</v>
      </c>
      <c r="D11" s="245">
        <v>0.15</v>
      </c>
      <c r="E11" s="184">
        <v>0.5</v>
      </c>
      <c r="F11" s="184">
        <v>0.2</v>
      </c>
      <c r="G11" s="185"/>
      <c r="H11" s="185"/>
      <c r="I11" s="185"/>
      <c r="J11" s="185"/>
      <c r="K11" s="185"/>
      <c r="L11" s="185"/>
      <c r="M11" s="185"/>
      <c r="N11" s="185"/>
      <c r="O11" s="232">
        <v>0.15</v>
      </c>
      <c r="P11" s="229">
        <f t="shared" ref="P11:P40" si="0">SUM(D11:O11)</f>
        <v>1</v>
      </c>
    </row>
    <row r="12" spans="1:17">
      <c r="A12" s="298"/>
      <c r="B12" s="298"/>
      <c r="C12" s="309"/>
      <c r="D12" s="246">
        <f>ROUND($C$11*D11,2)</f>
        <v>0</v>
      </c>
      <c r="E12" s="142">
        <f>ROUND($C$11*E11,2)</f>
        <v>0</v>
      </c>
      <c r="F12" s="142">
        <f>ROUND($C$11*F11,2)</f>
        <v>0</v>
      </c>
      <c r="G12" s="146"/>
      <c r="H12" s="142"/>
      <c r="I12" s="142"/>
      <c r="J12" s="146"/>
      <c r="K12" s="142"/>
      <c r="L12" s="146"/>
      <c r="M12" s="142"/>
      <c r="N12" s="142"/>
      <c r="O12" s="233">
        <f>C11-SUM(D12:I12)</f>
        <v>0</v>
      </c>
      <c r="P12" s="230">
        <f t="shared" si="0"/>
        <v>0</v>
      </c>
      <c r="Q12" t="str">
        <f>IF(P12=C11,"OK","VERIFICAR")</f>
        <v>OK</v>
      </c>
    </row>
    <row r="13" spans="1:17" ht="15" customHeight="1">
      <c r="A13" s="297" t="s">
        <v>345</v>
      </c>
      <c r="B13" s="299" t="str">
        <f>VLOOKUP(A13,Resumo!$B$14:$C$28,2,FALSE)</f>
        <v>Início, apoio e administração da obra</v>
      </c>
      <c r="C13" s="308">
        <f>VLOOKUP(B13,Resumo!$C$14:$D$28,2,FALSE)</f>
        <v>0</v>
      </c>
      <c r="D13" s="247">
        <v>0.08</v>
      </c>
      <c r="E13" s="143">
        <v>0.08</v>
      </c>
      <c r="F13" s="143">
        <v>0.08</v>
      </c>
      <c r="G13" s="143">
        <v>0.08</v>
      </c>
      <c r="H13" s="143">
        <v>0.08</v>
      </c>
      <c r="I13" s="143">
        <v>0.08</v>
      </c>
      <c r="J13" s="143">
        <v>0.08</v>
      </c>
      <c r="K13" s="143">
        <v>0.08</v>
      </c>
      <c r="L13" s="143">
        <v>0.08</v>
      </c>
      <c r="M13" s="143">
        <v>0.08</v>
      </c>
      <c r="N13" s="143">
        <v>0.08</v>
      </c>
      <c r="O13" s="234">
        <v>0.12</v>
      </c>
      <c r="P13" s="225">
        <f t="shared" si="0"/>
        <v>0.99999999999999989</v>
      </c>
    </row>
    <row r="14" spans="1:17" ht="15" customHeight="1">
      <c r="A14" s="298"/>
      <c r="B14" s="298"/>
      <c r="C14" s="309"/>
      <c r="D14" s="246">
        <f>ROUND(D13*$C$13,2)</f>
        <v>0</v>
      </c>
      <c r="E14" s="142">
        <f t="shared" ref="E14:F14" si="1">E13*$C$13</f>
        <v>0</v>
      </c>
      <c r="F14" s="142">
        <f t="shared" si="1"/>
        <v>0</v>
      </c>
      <c r="G14" s="142">
        <f t="shared" ref="G14:N14" si="2">G13*$C$13</f>
        <v>0</v>
      </c>
      <c r="H14" s="142">
        <f t="shared" si="2"/>
        <v>0</v>
      </c>
      <c r="I14" s="142">
        <f t="shared" si="2"/>
        <v>0</v>
      </c>
      <c r="J14" s="142">
        <f t="shared" si="2"/>
        <v>0</v>
      </c>
      <c r="K14" s="142">
        <f t="shared" si="2"/>
        <v>0</v>
      </c>
      <c r="L14" s="142">
        <f t="shared" si="2"/>
        <v>0</v>
      </c>
      <c r="M14" s="142">
        <f t="shared" si="2"/>
        <v>0</v>
      </c>
      <c r="N14" s="142">
        <f t="shared" si="2"/>
        <v>0</v>
      </c>
      <c r="O14" s="233">
        <f>C13-SUM(D14:N14)</f>
        <v>0</v>
      </c>
      <c r="P14" s="230">
        <f t="shared" si="0"/>
        <v>0</v>
      </c>
      <c r="Q14" t="str">
        <f>IF(P14=C13,"OK","VERIFICAR")</f>
        <v>OK</v>
      </c>
    </row>
    <row r="15" spans="1:17" ht="15" customHeight="1">
      <c r="A15" s="297" t="s">
        <v>351</v>
      </c>
      <c r="B15" s="299" t="str">
        <f>VLOOKUP(A15,Resumo!$B$14:$C$28,2,FALSE)</f>
        <v>Demolição, Transporte e Serviço em Solo</v>
      </c>
      <c r="C15" s="308">
        <f>VLOOKUP(B15,Resumo!$C$14:$D$28,2,FALSE)</f>
        <v>0</v>
      </c>
      <c r="D15" s="248">
        <v>0.2</v>
      </c>
      <c r="E15" s="140">
        <v>0.65</v>
      </c>
      <c r="F15" s="140">
        <v>0.15</v>
      </c>
      <c r="G15" s="141"/>
      <c r="H15" s="141"/>
      <c r="I15" s="141"/>
      <c r="J15" s="141"/>
      <c r="K15" s="141"/>
      <c r="L15" s="141"/>
      <c r="M15" s="141"/>
      <c r="N15" s="141"/>
      <c r="O15" s="235"/>
      <c r="P15" s="225">
        <f t="shared" si="0"/>
        <v>1</v>
      </c>
    </row>
    <row r="16" spans="1:17" ht="15" customHeight="1">
      <c r="A16" s="298"/>
      <c r="B16" s="298"/>
      <c r="C16" s="309"/>
      <c r="D16" s="246">
        <f>ROUND($C$15*D15,2)</f>
        <v>0</v>
      </c>
      <c r="E16" s="144">
        <f>ROUND($C$15*E15,2)</f>
        <v>0</v>
      </c>
      <c r="F16" s="142">
        <f>C15-SUM(D16:E16)</f>
        <v>0</v>
      </c>
      <c r="G16" s="146"/>
      <c r="H16" s="146"/>
      <c r="I16" s="146"/>
      <c r="J16" s="146"/>
      <c r="K16" s="146"/>
      <c r="L16" s="146"/>
      <c r="M16" s="146"/>
      <c r="N16" s="146"/>
      <c r="O16" s="236"/>
      <c r="P16" s="230">
        <f t="shared" si="0"/>
        <v>0</v>
      </c>
      <c r="Q16" t="str">
        <f>IF(P16=C15,"OK","VERIFICAR")</f>
        <v>OK</v>
      </c>
    </row>
    <row r="17" spans="1:17" ht="15" customHeight="1">
      <c r="A17" s="297" t="s">
        <v>362</v>
      </c>
      <c r="B17" s="299" t="str">
        <f>VLOOKUP(A17,Resumo!$B$14:$C$28,2,FALSE)</f>
        <v>Fundação e estrutura</v>
      </c>
      <c r="C17" s="308">
        <f>VLOOKUP(B17,Resumo!$C$14:$D$28,2,FALSE)</f>
        <v>0</v>
      </c>
      <c r="D17" s="249"/>
      <c r="E17" s="143">
        <v>0.1</v>
      </c>
      <c r="F17" s="143">
        <v>0.1</v>
      </c>
      <c r="G17" s="143">
        <v>0.15</v>
      </c>
      <c r="H17" s="143">
        <v>0.2</v>
      </c>
      <c r="I17" s="143">
        <v>0.2</v>
      </c>
      <c r="J17" s="143">
        <v>0.1</v>
      </c>
      <c r="K17" s="143">
        <v>0.1</v>
      </c>
      <c r="L17" s="143">
        <v>0.05</v>
      </c>
      <c r="M17" s="141"/>
      <c r="N17" s="141"/>
      <c r="O17" s="235"/>
      <c r="P17" s="225">
        <f t="shared" si="0"/>
        <v>1</v>
      </c>
    </row>
    <row r="18" spans="1:17" ht="15" customHeight="1">
      <c r="A18" s="298"/>
      <c r="B18" s="298"/>
      <c r="C18" s="309"/>
      <c r="D18" s="249"/>
      <c r="E18" s="142">
        <f>ROUND($C$17*E17,2)</f>
        <v>0</v>
      </c>
      <c r="F18" s="142">
        <f>ROUND($C$17*F17,2)</f>
        <v>0</v>
      </c>
      <c r="G18" s="142">
        <f>ROUND($C$17*G17,2)</f>
        <v>0</v>
      </c>
      <c r="H18" s="142">
        <f t="shared" ref="H18:K18" si="3">ROUND($C$17*H17,2)</f>
        <v>0</v>
      </c>
      <c r="I18" s="142">
        <f t="shared" si="3"/>
        <v>0</v>
      </c>
      <c r="J18" s="142">
        <f t="shared" si="3"/>
        <v>0</v>
      </c>
      <c r="K18" s="142">
        <f t="shared" si="3"/>
        <v>0</v>
      </c>
      <c r="L18" s="142">
        <f>$C$17-SUM(D18:K18)</f>
        <v>0</v>
      </c>
      <c r="M18" s="142"/>
      <c r="N18" s="146"/>
      <c r="O18" s="236"/>
      <c r="P18" s="230">
        <f t="shared" si="0"/>
        <v>0</v>
      </c>
      <c r="Q18" t="str">
        <f>IF(P18=C17,"OK","VERIFICAR")</f>
        <v>OK</v>
      </c>
    </row>
    <row r="19" spans="1:17" ht="15" customHeight="1">
      <c r="A19" s="297" t="s">
        <v>370</v>
      </c>
      <c r="B19" s="299" t="str">
        <f>VLOOKUP(A19,Resumo!$B$14:$C$28,2,FALSE)</f>
        <v>Alvenaria e elemento divisor</v>
      </c>
      <c r="C19" s="308">
        <f>VLOOKUP(B19,Resumo!$C$14:$D$28,2,FALSE)</f>
        <v>0</v>
      </c>
      <c r="D19" s="249"/>
      <c r="E19" s="145"/>
      <c r="F19" s="140">
        <v>0.2</v>
      </c>
      <c r="G19" s="140">
        <v>0.3</v>
      </c>
      <c r="H19" s="140">
        <v>0.2</v>
      </c>
      <c r="I19" s="140">
        <v>0.1</v>
      </c>
      <c r="J19" s="140">
        <v>0.1</v>
      </c>
      <c r="K19" s="140">
        <v>0.1</v>
      </c>
      <c r="L19" s="141"/>
      <c r="M19" s="141"/>
      <c r="N19" s="141"/>
      <c r="O19" s="235"/>
      <c r="P19" s="225">
        <f>SUM(D19:O19)</f>
        <v>0.99999999999999989</v>
      </c>
    </row>
    <row r="20" spans="1:17" ht="15" customHeight="1">
      <c r="A20" s="298"/>
      <c r="B20" s="298"/>
      <c r="C20" s="309"/>
      <c r="D20" s="249"/>
      <c r="E20" s="145"/>
      <c r="F20" s="142">
        <f>ROUND($C$19*F19,2)</f>
        <v>0</v>
      </c>
      <c r="G20" s="142">
        <f>ROUND($C$19*G19,2)</f>
        <v>0</v>
      </c>
      <c r="H20" s="142">
        <f>ROUND($C$19*H19,2)</f>
        <v>0</v>
      </c>
      <c r="I20" s="142">
        <f>ROUND($C$19*I19,2)</f>
        <v>0</v>
      </c>
      <c r="J20" s="142">
        <f>ROUND($C$19*J19,2)</f>
        <v>0</v>
      </c>
      <c r="K20" s="142">
        <f>C19-SUM(F20:J20)</f>
        <v>0</v>
      </c>
      <c r="L20" s="146"/>
      <c r="M20" s="146"/>
      <c r="N20" s="146"/>
      <c r="O20" s="236"/>
      <c r="P20" s="230">
        <f t="shared" si="0"/>
        <v>0</v>
      </c>
      <c r="Q20" t="str">
        <f>IF(P20=C19,"OK","VERIFICAR")</f>
        <v>OK</v>
      </c>
    </row>
    <row r="21" spans="1:17" ht="15" customHeight="1">
      <c r="A21" s="297" t="s">
        <v>374</v>
      </c>
      <c r="B21" s="299" t="str">
        <f>VLOOKUP(A21,Resumo!$B$14:$C$28,2,FALSE)</f>
        <v>Revestimentos</v>
      </c>
      <c r="C21" s="308">
        <f>VLOOKUP(B21,Resumo!$C$14:$D$28,2,FALSE)</f>
        <v>0</v>
      </c>
      <c r="D21" s="249"/>
      <c r="E21" s="145"/>
      <c r="F21" s="145"/>
      <c r="G21" s="145"/>
      <c r="H21" s="143">
        <v>0.1</v>
      </c>
      <c r="I21" s="143">
        <v>0.2</v>
      </c>
      <c r="J21" s="143">
        <v>0.2</v>
      </c>
      <c r="K21" s="143">
        <v>0.2</v>
      </c>
      <c r="L21" s="143">
        <v>0.2</v>
      </c>
      <c r="M21" s="143">
        <v>0.1</v>
      </c>
      <c r="N21" s="141"/>
      <c r="O21" s="235"/>
      <c r="P21" s="225">
        <f t="shared" si="0"/>
        <v>0.99999999999999989</v>
      </c>
    </row>
    <row r="22" spans="1:17" ht="15" customHeight="1">
      <c r="A22" s="298"/>
      <c r="B22" s="298"/>
      <c r="C22" s="309"/>
      <c r="D22" s="249"/>
      <c r="E22" s="145"/>
      <c r="F22" s="145"/>
      <c r="G22" s="145"/>
      <c r="H22" s="142">
        <f>ROUND($C$21*H21,2)</f>
        <v>0</v>
      </c>
      <c r="I22" s="142">
        <f t="shared" ref="I22:L22" si="4">ROUND($C$21*I21,2)</f>
        <v>0</v>
      </c>
      <c r="J22" s="142">
        <f t="shared" si="4"/>
        <v>0</v>
      </c>
      <c r="K22" s="142">
        <f t="shared" si="4"/>
        <v>0</v>
      </c>
      <c r="L22" s="142">
        <f t="shared" si="4"/>
        <v>0</v>
      </c>
      <c r="M22" s="142">
        <f>C21-SUM(H22:L22)</f>
        <v>0</v>
      </c>
      <c r="N22" s="142"/>
      <c r="O22" s="233"/>
      <c r="P22" s="230">
        <f t="shared" si="0"/>
        <v>0</v>
      </c>
      <c r="Q22" t="str">
        <f>IF(P22=C21,"OK","VERIFICAR")</f>
        <v>OK</v>
      </c>
    </row>
    <row r="23" spans="1:17" ht="15" customHeight="1">
      <c r="A23" s="297" t="s">
        <v>375</v>
      </c>
      <c r="B23" s="299" t="str">
        <f>VLOOKUP(A23,Resumo!$B$14:$C$28,2,FALSE)</f>
        <v>Esquadrias, Portas, Marcenaria, Vidros, Corrimão, alambrados, e equip. metálicos</v>
      </c>
      <c r="C23" s="308">
        <f>VLOOKUP(B23,Resumo!$C$14:$D$28,2,FALSE)</f>
        <v>0</v>
      </c>
      <c r="D23" s="249"/>
      <c r="E23" s="145"/>
      <c r="F23" s="145"/>
      <c r="G23" s="140">
        <v>0.05</v>
      </c>
      <c r="H23" s="140">
        <v>0.1</v>
      </c>
      <c r="I23" s="140">
        <v>0.1</v>
      </c>
      <c r="J23" s="140">
        <v>0.15</v>
      </c>
      <c r="K23" s="140">
        <v>0.15</v>
      </c>
      <c r="L23" s="140">
        <v>0.15</v>
      </c>
      <c r="M23" s="140">
        <v>0.15</v>
      </c>
      <c r="N23" s="140">
        <v>0.1</v>
      </c>
      <c r="O23" s="237">
        <v>0.05</v>
      </c>
      <c r="P23" s="225">
        <f t="shared" si="0"/>
        <v>1</v>
      </c>
    </row>
    <row r="24" spans="1:17" ht="15" customHeight="1">
      <c r="A24" s="298"/>
      <c r="B24" s="298"/>
      <c r="C24" s="309"/>
      <c r="D24" s="249"/>
      <c r="E24" s="145"/>
      <c r="F24" s="145"/>
      <c r="G24" s="142">
        <f t="shared" ref="G24" si="5">ROUND($C$23*G23,2)</f>
        <v>0</v>
      </c>
      <c r="H24" s="142">
        <f t="shared" ref="H24" si="6">ROUND($C$23*H23,2)</f>
        <v>0</v>
      </c>
      <c r="I24" s="142">
        <f t="shared" ref="I24" si="7">ROUND($C$23*I23,2)</f>
        <v>0</v>
      </c>
      <c r="J24" s="142">
        <f t="shared" ref="J24" si="8">ROUND($C$23*J23,2)</f>
        <v>0</v>
      </c>
      <c r="K24" s="142">
        <f t="shared" ref="K24" si="9">ROUND($C$23*K23,2)</f>
        <v>0</v>
      </c>
      <c r="L24" s="142">
        <f t="shared" ref="L24" si="10">ROUND($C$23*L23,2)</f>
        <v>0</v>
      </c>
      <c r="M24" s="142">
        <f t="shared" ref="M24" si="11">ROUND($C$23*M23,2)</f>
        <v>0</v>
      </c>
      <c r="N24" s="142">
        <f t="shared" ref="N24" si="12">ROUND($C$23*N23,2)</f>
        <v>0</v>
      </c>
      <c r="O24" s="233">
        <f>C23-SUM(G24:N24)</f>
        <v>0</v>
      </c>
      <c r="P24" s="230">
        <f t="shared" si="0"/>
        <v>0</v>
      </c>
      <c r="Q24" t="str">
        <f>IF(P24=C23,"OK","VERIFICAR")</f>
        <v>OK</v>
      </c>
    </row>
    <row r="25" spans="1:17" ht="15" customHeight="1">
      <c r="A25" s="297" t="s">
        <v>385</v>
      </c>
      <c r="B25" s="299" t="str">
        <f>VLOOKUP(A25,Resumo!$B$14:$C$28,2,FALSE)</f>
        <v>Impermeabilização, proteção e junta</v>
      </c>
      <c r="C25" s="308">
        <f>VLOOKUP(B25,Resumo!$C$14:$D$28,2,FALSE)</f>
        <v>0</v>
      </c>
      <c r="D25" s="249"/>
      <c r="E25" s="145"/>
      <c r="F25" s="145"/>
      <c r="G25" s="143">
        <v>0.05</v>
      </c>
      <c r="H25" s="143">
        <v>0.1</v>
      </c>
      <c r="I25" s="143">
        <v>0.2</v>
      </c>
      <c r="J25" s="143">
        <v>0.2</v>
      </c>
      <c r="K25" s="143">
        <v>0.2</v>
      </c>
      <c r="L25" s="143">
        <v>0.1</v>
      </c>
      <c r="M25" s="143">
        <v>0.1</v>
      </c>
      <c r="N25" s="143">
        <v>0.05</v>
      </c>
      <c r="O25" s="238"/>
      <c r="P25" s="225">
        <f t="shared" si="0"/>
        <v>1</v>
      </c>
    </row>
    <row r="26" spans="1:17" ht="15" customHeight="1">
      <c r="A26" s="298"/>
      <c r="B26" s="298"/>
      <c r="C26" s="309"/>
      <c r="D26" s="249"/>
      <c r="E26" s="145"/>
      <c r="F26" s="145"/>
      <c r="G26" s="142">
        <f>ROUND($C$25*G25,2)</f>
        <v>0</v>
      </c>
      <c r="H26" s="142">
        <f t="shared" ref="H26:M26" si="13">ROUND($C$25*H25,2)</f>
        <v>0</v>
      </c>
      <c r="I26" s="142">
        <f t="shared" si="13"/>
        <v>0</v>
      </c>
      <c r="J26" s="142">
        <f t="shared" si="13"/>
        <v>0</v>
      </c>
      <c r="K26" s="142">
        <f t="shared" si="13"/>
        <v>0</v>
      </c>
      <c r="L26" s="142">
        <f t="shared" si="13"/>
        <v>0</v>
      </c>
      <c r="M26" s="142">
        <f t="shared" si="13"/>
        <v>0</v>
      </c>
      <c r="N26" s="142">
        <f>C25-SUM(E26:M26)</f>
        <v>0</v>
      </c>
      <c r="O26" s="238"/>
      <c r="P26" s="230">
        <f t="shared" si="0"/>
        <v>0</v>
      </c>
      <c r="Q26" t="str">
        <f>IF(P26=C25,"OK","VERIFICAR")</f>
        <v>OK</v>
      </c>
    </row>
    <row r="27" spans="1:17" ht="15" customHeight="1">
      <c r="A27" s="297" t="s">
        <v>386</v>
      </c>
      <c r="B27" s="299" t="str">
        <f>VLOOKUP(A27,Resumo!$B$14:$C$28,2,FALSE)</f>
        <v>Pintura</v>
      </c>
      <c r="C27" s="308">
        <f>VLOOKUP(B27,Resumo!$C$14:$D$28,2,FALSE)</f>
        <v>0</v>
      </c>
      <c r="D27" s="249"/>
      <c r="E27" s="145"/>
      <c r="F27" s="263"/>
      <c r="G27" s="263"/>
      <c r="H27" s="263"/>
      <c r="I27" s="186">
        <v>0.1</v>
      </c>
      <c r="J27" s="186">
        <v>0.1</v>
      </c>
      <c r="K27" s="186">
        <v>0.25</v>
      </c>
      <c r="L27" s="186">
        <v>0.25</v>
      </c>
      <c r="M27" s="186">
        <v>0.2</v>
      </c>
      <c r="N27" s="186">
        <v>0.1</v>
      </c>
      <c r="O27" s="238"/>
      <c r="P27" s="225">
        <f t="shared" si="0"/>
        <v>0.99999999999999989</v>
      </c>
    </row>
    <row r="28" spans="1:17" ht="15" customHeight="1">
      <c r="A28" s="298"/>
      <c r="B28" s="298"/>
      <c r="C28" s="309"/>
      <c r="D28" s="249"/>
      <c r="E28" s="145"/>
      <c r="F28" s="142"/>
      <c r="G28" s="142"/>
      <c r="H28" s="142"/>
      <c r="I28" s="142">
        <f t="shared" ref="I28:M28" si="14">ROUND($C$27*I27,2)</f>
        <v>0</v>
      </c>
      <c r="J28" s="142">
        <f t="shared" si="14"/>
        <v>0</v>
      </c>
      <c r="K28" s="142">
        <f t="shared" si="14"/>
        <v>0</v>
      </c>
      <c r="L28" s="142">
        <f t="shared" si="14"/>
        <v>0</v>
      </c>
      <c r="M28" s="142">
        <f t="shared" si="14"/>
        <v>0</v>
      </c>
      <c r="N28" s="142">
        <f>C27-SUM(D28:M28)</f>
        <v>0</v>
      </c>
      <c r="O28" s="238"/>
      <c r="P28" s="230">
        <f t="shared" si="0"/>
        <v>0</v>
      </c>
      <c r="Q28" t="str">
        <f>IF(P28=C27,"OK","VERIFICAR")</f>
        <v>OK</v>
      </c>
    </row>
    <row r="29" spans="1:17" ht="15" customHeight="1">
      <c r="A29" s="297" t="s">
        <v>390</v>
      </c>
      <c r="B29" s="299" t="str">
        <f>VLOOKUP(A29,Resumo!$B$14:$C$28,2,FALSE)</f>
        <v>Instalações Elétricas, Elétricas Especiais</v>
      </c>
      <c r="C29" s="308">
        <f>VLOOKUP(B29,Resumo!$C$14:$D$28,2,FALSE)</f>
        <v>0</v>
      </c>
      <c r="D29" s="249"/>
      <c r="E29" s="145"/>
      <c r="F29" s="145"/>
      <c r="G29" s="141"/>
      <c r="H29" s="141"/>
      <c r="I29" s="141"/>
      <c r="J29" s="141"/>
      <c r="K29" s="141"/>
      <c r="L29" s="141"/>
      <c r="M29" s="143">
        <v>0.5</v>
      </c>
      <c r="N29" s="143">
        <v>0.5</v>
      </c>
      <c r="O29" s="238"/>
      <c r="P29" s="225">
        <f t="shared" si="0"/>
        <v>1</v>
      </c>
    </row>
    <row r="30" spans="1:17" ht="15" customHeight="1">
      <c r="A30" s="298"/>
      <c r="B30" s="298"/>
      <c r="C30" s="309"/>
      <c r="D30" s="249"/>
      <c r="E30" s="145"/>
      <c r="F30" s="145"/>
      <c r="G30" s="146"/>
      <c r="H30" s="146"/>
      <c r="I30" s="146"/>
      <c r="J30" s="146"/>
      <c r="K30" s="146"/>
      <c r="L30" s="146"/>
      <c r="M30" s="142">
        <f t="shared" ref="M30" si="15">$C$29*M29</f>
        <v>0</v>
      </c>
      <c r="N30" s="142">
        <f>C29-M30</f>
        <v>0</v>
      </c>
      <c r="O30" s="238"/>
      <c r="P30" s="230">
        <f t="shared" si="0"/>
        <v>0</v>
      </c>
      <c r="Q30" t="str">
        <f>IF(P30=C29,"OK","VERIFICAR")</f>
        <v>OK</v>
      </c>
    </row>
    <row r="31" spans="1:17" ht="15" customHeight="1">
      <c r="A31" s="297" t="s">
        <v>392</v>
      </c>
      <c r="B31" s="299" t="str">
        <f>VLOOKUP(A31,Resumo!$B$14:$C$28,2,FALSE)</f>
        <v>Paisagismo</v>
      </c>
      <c r="C31" s="308">
        <f>VLOOKUP(B31,Resumo!$C$14:$D$28,2,FALSE)</f>
        <v>0</v>
      </c>
      <c r="D31" s="249"/>
      <c r="E31" s="145"/>
      <c r="F31" s="145"/>
      <c r="G31" s="161"/>
      <c r="H31" s="141"/>
      <c r="I31" s="141"/>
      <c r="J31" s="161"/>
      <c r="K31" s="140">
        <v>0.15</v>
      </c>
      <c r="L31" s="140">
        <v>0.2</v>
      </c>
      <c r="M31" s="140">
        <v>0.2</v>
      </c>
      <c r="N31" s="140">
        <v>0.3</v>
      </c>
      <c r="O31" s="237">
        <v>0.15</v>
      </c>
      <c r="P31" s="225">
        <f t="shared" si="0"/>
        <v>1</v>
      </c>
    </row>
    <row r="32" spans="1:17" ht="15" customHeight="1">
      <c r="A32" s="298"/>
      <c r="B32" s="298"/>
      <c r="C32" s="309"/>
      <c r="D32" s="249"/>
      <c r="E32" s="145"/>
      <c r="F32" s="145"/>
      <c r="G32" s="161"/>
      <c r="H32" s="146"/>
      <c r="I32" s="146"/>
      <c r="J32" s="161"/>
      <c r="K32" s="142">
        <f>ROUND($C31*K31,2)</f>
        <v>0</v>
      </c>
      <c r="L32" s="142">
        <f>ROUND($C31*L31,2)</f>
        <v>0</v>
      </c>
      <c r="M32" s="142">
        <f>ROUND($C31*M31,2)</f>
        <v>0</v>
      </c>
      <c r="N32" s="142">
        <f>ROUND($C31*N31,2)</f>
        <v>0</v>
      </c>
      <c r="O32" s="233">
        <f>C31-SUM(H32:N32)</f>
        <v>0</v>
      </c>
      <c r="P32" s="230">
        <f t="shared" si="0"/>
        <v>0</v>
      </c>
      <c r="Q32" t="str">
        <f>IF(P32=C31,"OK","VERIFICAR")</f>
        <v>OK</v>
      </c>
    </row>
    <row r="33" spans="1:17" ht="15" customHeight="1">
      <c r="A33" s="297" t="s">
        <v>394</v>
      </c>
      <c r="B33" s="299" t="str">
        <f>VLOOKUP(A33,Resumo!$B$14:$C$28,2,FALSE)</f>
        <v>Instalações Hidráulicas</v>
      </c>
      <c r="C33" s="308">
        <f>VLOOKUP(B33,Resumo!$C$14:$D$28,2,FALSE)</f>
        <v>0</v>
      </c>
      <c r="D33" s="249"/>
      <c r="E33" s="145"/>
      <c r="F33" s="141"/>
      <c r="G33" s="141"/>
      <c r="H33" s="141"/>
      <c r="I33" s="143">
        <v>0.1</v>
      </c>
      <c r="J33" s="143">
        <v>0.15</v>
      </c>
      <c r="K33" s="143">
        <v>0.2</v>
      </c>
      <c r="L33" s="143">
        <v>0.2</v>
      </c>
      <c r="M33" s="143">
        <v>0.2</v>
      </c>
      <c r="N33" s="143">
        <v>0.15</v>
      </c>
      <c r="O33" s="238"/>
      <c r="P33" s="225">
        <f t="shared" si="0"/>
        <v>1</v>
      </c>
    </row>
    <row r="34" spans="1:17" ht="15" customHeight="1">
      <c r="A34" s="298"/>
      <c r="B34" s="298"/>
      <c r="C34" s="309"/>
      <c r="D34" s="249"/>
      <c r="E34" s="145"/>
      <c r="F34" s="146"/>
      <c r="G34" s="146"/>
      <c r="H34" s="146"/>
      <c r="I34" s="142">
        <f t="shared" ref="I34" si="16">ROUND($C$33*I33,2)</f>
        <v>0</v>
      </c>
      <c r="J34" s="142">
        <f>ROUND($C$33*J33,2)</f>
        <v>0</v>
      </c>
      <c r="K34" s="142">
        <f t="shared" ref="K34:M34" si="17">ROUND($C$33*K33,2)</f>
        <v>0</v>
      </c>
      <c r="L34" s="142">
        <f t="shared" si="17"/>
        <v>0</v>
      </c>
      <c r="M34" s="142">
        <f t="shared" si="17"/>
        <v>0</v>
      </c>
      <c r="N34" s="142">
        <f>C33-SUM(E34:M34)</f>
        <v>0</v>
      </c>
      <c r="O34" s="238"/>
      <c r="P34" s="230">
        <f t="shared" si="0"/>
        <v>0</v>
      </c>
      <c r="Q34" t="str">
        <f>IF(P34=C33,"OK","VERIFICAR")</f>
        <v>OK</v>
      </c>
    </row>
    <row r="35" spans="1:17" ht="15" customHeight="1">
      <c r="A35" s="297" t="s">
        <v>404</v>
      </c>
      <c r="B35" s="299" t="str">
        <f>VLOOKUP(A35,Resumo!$B$14:$C$28,2,FALSE)</f>
        <v>Guias e sarjetas</v>
      </c>
      <c r="C35" s="308">
        <f>VLOOKUP(B35,Resumo!$C$14:$D$28,2,FALSE)</f>
        <v>0</v>
      </c>
      <c r="D35" s="249"/>
      <c r="E35" s="145"/>
      <c r="F35" s="145"/>
      <c r="G35" s="140">
        <v>0.1</v>
      </c>
      <c r="H35" s="140">
        <v>0.1</v>
      </c>
      <c r="I35" s="140">
        <v>0.1</v>
      </c>
      <c r="J35" s="140">
        <v>0.1</v>
      </c>
      <c r="K35" s="140">
        <v>0.1</v>
      </c>
      <c r="L35" s="140">
        <v>0.1</v>
      </c>
      <c r="M35" s="140">
        <v>0.2</v>
      </c>
      <c r="N35" s="140">
        <v>0.2</v>
      </c>
      <c r="O35" s="235"/>
      <c r="P35" s="225">
        <f t="shared" si="0"/>
        <v>1</v>
      </c>
    </row>
    <row r="36" spans="1:17" ht="15" customHeight="1">
      <c r="A36" s="298"/>
      <c r="B36" s="298"/>
      <c r="C36" s="309"/>
      <c r="D36" s="250"/>
      <c r="E36" s="147"/>
      <c r="F36" s="145"/>
      <c r="G36" s="142">
        <f>ROUND($C$35*G35,2)</f>
        <v>0</v>
      </c>
      <c r="H36" s="142">
        <f t="shared" ref="H36:M36" si="18">ROUND($C$35*H35,2)</f>
        <v>0</v>
      </c>
      <c r="I36" s="142">
        <f t="shared" si="18"/>
        <v>0</v>
      </c>
      <c r="J36" s="142">
        <f t="shared" si="18"/>
        <v>0</v>
      </c>
      <c r="K36" s="142">
        <f t="shared" si="18"/>
        <v>0</v>
      </c>
      <c r="L36" s="142">
        <f t="shared" si="18"/>
        <v>0</v>
      </c>
      <c r="M36" s="142">
        <f t="shared" si="18"/>
        <v>0</v>
      </c>
      <c r="N36" s="142">
        <f>C35-SUM(E36:M36)</f>
        <v>0</v>
      </c>
      <c r="O36" s="239"/>
      <c r="P36" s="230">
        <f t="shared" si="0"/>
        <v>0</v>
      </c>
      <c r="Q36" t="str">
        <f>IF(P36=C35,"OK","VERIFICAR")</f>
        <v>OK</v>
      </c>
    </row>
    <row r="37" spans="1:17" ht="15" customHeight="1">
      <c r="A37" s="297" t="s">
        <v>410</v>
      </c>
      <c r="B37" s="299" t="str">
        <f>VLOOKUP(A37,Resumo!$B$14:$C$28,2,FALSE)</f>
        <v>Limpeza e arremate</v>
      </c>
      <c r="C37" s="308">
        <f>VLOOKUP(B37,Resumo!$C$14:$D$28,2,FALSE)</f>
        <v>0</v>
      </c>
      <c r="D37" s="249"/>
      <c r="E37" s="145"/>
      <c r="F37" s="141"/>
      <c r="G37" s="141"/>
      <c r="H37" s="141"/>
      <c r="I37" s="141"/>
      <c r="J37" s="141"/>
      <c r="K37" s="141"/>
      <c r="L37" s="141"/>
      <c r="M37" s="143">
        <v>0.2</v>
      </c>
      <c r="N37" s="143">
        <v>0.2</v>
      </c>
      <c r="O37" s="234">
        <v>0.6</v>
      </c>
      <c r="P37" s="225">
        <f t="shared" si="0"/>
        <v>1</v>
      </c>
    </row>
    <row r="38" spans="1:17" ht="15" customHeight="1">
      <c r="A38" s="298"/>
      <c r="B38" s="298"/>
      <c r="C38" s="309"/>
      <c r="D38" s="249"/>
      <c r="E38" s="145"/>
      <c r="F38" s="146"/>
      <c r="G38" s="146"/>
      <c r="H38" s="146"/>
      <c r="I38" s="146"/>
      <c r="J38" s="146"/>
      <c r="K38" s="146"/>
      <c r="L38" s="146"/>
      <c r="M38" s="142">
        <f>ROUND($C$37*M37,2)</f>
        <v>0</v>
      </c>
      <c r="N38" s="142">
        <f>ROUND($C$37*N37,2)</f>
        <v>0</v>
      </c>
      <c r="O38" s="233">
        <f>C37-SUM(M38:N38)</f>
        <v>0</v>
      </c>
      <c r="P38" s="230">
        <f t="shared" si="0"/>
        <v>0</v>
      </c>
      <c r="Q38" t="str">
        <f>IF(P38=C37,"OK","VERIFICAR")</f>
        <v>OK</v>
      </c>
    </row>
    <row r="39" spans="1:17" ht="15" customHeight="1">
      <c r="A39" s="297" t="s">
        <v>413</v>
      </c>
      <c r="B39" s="299" t="str">
        <f>VLOOKUP(A39,Resumo!$B$14:$C$28,2,FALSE)</f>
        <v>Comunicação visual e outros</v>
      </c>
      <c r="C39" s="308">
        <f>VLOOKUP(B39,Resumo!$C$14:$D$28,2,FALSE)</f>
        <v>0</v>
      </c>
      <c r="D39" s="249"/>
      <c r="E39" s="141"/>
      <c r="F39" s="141"/>
      <c r="G39" s="141"/>
      <c r="H39" s="141"/>
      <c r="I39" s="141"/>
      <c r="J39" s="141"/>
      <c r="K39" s="140">
        <v>0.05</v>
      </c>
      <c r="L39" s="140">
        <v>0.1</v>
      </c>
      <c r="M39" s="140">
        <v>0.3</v>
      </c>
      <c r="N39" s="140">
        <v>0.2</v>
      </c>
      <c r="O39" s="237">
        <v>0.35</v>
      </c>
      <c r="P39" s="225">
        <f t="shared" si="0"/>
        <v>1</v>
      </c>
    </row>
    <row r="40" spans="1:17" ht="15" customHeight="1" thickBot="1">
      <c r="A40" s="298"/>
      <c r="B40" s="298"/>
      <c r="C40" s="309"/>
      <c r="D40" s="251"/>
      <c r="E40" s="240"/>
      <c r="F40" s="240"/>
      <c r="G40" s="240"/>
      <c r="H40" s="240"/>
      <c r="I40" s="240"/>
      <c r="J40" s="240"/>
      <c r="K40" s="241">
        <f t="shared" ref="K40" si="19">ROUND($C39*K39,2)</f>
        <v>0</v>
      </c>
      <c r="L40" s="241">
        <f>ROUND($C39*L39,2)</f>
        <v>0</v>
      </c>
      <c r="M40" s="241">
        <f t="shared" ref="M40:N40" si="20">ROUND($C39*M39,2)</f>
        <v>0</v>
      </c>
      <c r="N40" s="241">
        <f t="shared" si="20"/>
        <v>0</v>
      </c>
      <c r="O40" s="242">
        <f>C39-SUM(G40:N40)</f>
        <v>0</v>
      </c>
      <c r="P40" s="230">
        <f t="shared" si="0"/>
        <v>0</v>
      </c>
      <c r="Q40" t="str">
        <f>IF(P40=C39,"OK","VERIFICAR")</f>
        <v>OK</v>
      </c>
    </row>
    <row r="41" spans="1:17" ht="16.5" thickBot="1">
      <c r="A41" s="300" t="s">
        <v>436</v>
      </c>
      <c r="B41" s="301"/>
      <c r="C41" s="258">
        <f>SUM(C11:C40)</f>
        <v>0</v>
      </c>
      <c r="D41" s="252">
        <f t="shared" ref="D41:O41" si="21">SUM(D12,D14,D16,D18,D20,D22,D24,D26,D28,D30,D32,D34,D36,D38,D40)</f>
        <v>0</v>
      </c>
      <c r="E41" s="189">
        <f t="shared" si="21"/>
        <v>0</v>
      </c>
      <c r="F41" s="189">
        <f t="shared" si="21"/>
        <v>0</v>
      </c>
      <c r="G41" s="189">
        <f t="shared" si="21"/>
        <v>0</v>
      </c>
      <c r="H41" s="189">
        <f t="shared" si="21"/>
        <v>0</v>
      </c>
      <c r="I41" s="189">
        <f t="shared" si="21"/>
        <v>0</v>
      </c>
      <c r="J41" s="189">
        <f t="shared" ref="J41:N41" si="22">SUM(J12,J14,J16,J18,J20,J22,J24,J26,J28,J30,J32,J34,J36,J38,J40)</f>
        <v>0</v>
      </c>
      <c r="K41" s="189">
        <f t="shared" si="22"/>
        <v>0</v>
      </c>
      <c r="L41" s="189">
        <f t="shared" ref="L41:M41" si="23">SUM(L12,L14,L16,L18,L20,L22,L24,L26,L28,L30,L32,L34,L36,L38,L40)</f>
        <v>0</v>
      </c>
      <c r="M41" s="189">
        <f t="shared" si="23"/>
        <v>0</v>
      </c>
      <c r="N41" s="189">
        <f t="shared" si="22"/>
        <v>0</v>
      </c>
      <c r="O41" s="266">
        <f t="shared" si="21"/>
        <v>0</v>
      </c>
      <c r="P41" s="149">
        <f>P40+P38+P36+P34+P32+P30+P28+P26+P24+P22+P20+P18+P16+P14+P12</f>
        <v>0</v>
      </c>
    </row>
    <row r="42" spans="1:17" ht="16.5" thickBot="1">
      <c r="A42" s="302" t="str">
        <f>Planilha!A216</f>
        <v>BDI obra</v>
      </c>
      <c r="B42" s="303"/>
      <c r="C42" s="259">
        <f>Planilha!G216</f>
        <v>0</v>
      </c>
      <c r="D42" s="253">
        <f>D41*Planilha!$F$216</f>
        <v>0</v>
      </c>
      <c r="E42" s="188">
        <f>E41*Planilha!$F$216</f>
        <v>0</v>
      </c>
      <c r="F42" s="188">
        <f>F41*Planilha!$F$216</f>
        <v>0</v>
      </c>
      <c r="G42" s="188">
        <f>G41*Planilha!$F$216</f>
        <v>0</v>
      </c>
      <c r="H42" s="188">
        <f>H41*Planilha!$F$216</f>
        <v>0</v>
      </c>
      <c r="I42" s="188">
        <f>I41*Planilha!$F$216</f>
        <v>0</v>
      </c>
      <c r="J42" s="188">
        <f>J41*Planilha!$F$216</f>
        <v>0</v>
      </c>
      <c r="K42" s="188">
        <f>K41*Planilha!$F$216</f>
        <v>0</v>
      </c>
      <c r="L42" s="188">
        <f>L41*Planilha!$F$216</f>
        <v>0</v>
      </c>
      <c r="M42" s="188">
        <f>M41*Planilha!$F$216</f>
        <v>0</v>
      </c>
      <c r="N42" s="188">
        <f>N41*Planilha!$F$216</f>
        <v>0</v>
      </c>
      <c r="O42" s="226">
        <f>O41*Planilha!$F$216</f>
        <v>0</v>
      </c>
      <c r="P42" s="150">
        <f>SUM(D42:O42)</f>
        <v>0</v>
      </c>
    </row>
    <row r="43" spans="1:17">
      <c r="A43" s="304" t="s">
        <v>416</v>
      </c>
      <c r="B43" s="306" t="s">
        <v>312</v>
      </c>
      <c r="C43" s="307">
        <f>VLOOKUP(B43,Resumo!C31:D31,2,FALSE)</f>
        <v>0</v>
      </c>
      <c r="D43" s="254"/>
      <c r="E43" s="222"/>
      <c r="F43" s="222"/>
      <c r="G43" s="264">
        <v>0.1666</v>
      </c>
      <c r="H43" s="264">
        <v>0.1666</v>
      </c>
      <c r="I43" s="264">
        <v>0.1666</v>
      </c>
      <c r="J43" s="264">
        <v>0.1666</v>
      </c>
      <c r="K43" s="264">
        <v>0.1666</v>
      </c>
      <c r="L43" s="264">
        <v>0.16700000000000001</v>
      </c>
      <c r="M43" s="222"/>
      <c r="N43" s="222"/>
      <c r="O43" s="222"/>
      <c r="P43" s="182">
        <f>SUM(D43:O43)</f>
        <v>1</v>
      </c>
    </row>
    <row r="44" spans="1:17" ht="15.75" thickBot="1">
      <c r="A44" s="305"/>
      <c r="B44" s="305"/>
      <c r="C44" s="307"/>
      <c r="D44" s="255"/>
      <c r="E44" s="223"/>
      <c r="F44" s="223"/>
      <c r="G44" s="181">
        <f t="shared" ref="G44:K44" si="24">ROUND($C$43*G43,2)</f>
        <v>0</v>
      </c>
      <c r="H44" s="181">
        <f t="shared" si="24"/>
        <v>0</v>
      </c>
      <c r="I44" s="181">
        <f t="shared" si="24"/>
        <v>0</v>
      </c>
      <c r="J44" s="181">
        <f t="shared" si="24"/>
        <v>0</v>
      </c>
      <c r="K44" s="181">
        <f t="shared" si="24"/>
        <v>0</v>
      </c>
      <c r="L44" s="181">
        <f>C43-SUM(G44:K44)</f>
        <v>0</v>
      </c>
      <c r="M44" s="181"/>
      <c r="N44" s="181"/>
      <c r="O44" s="181"/>
      <c r="P44" s="148">
        <f>SUM(D44:O44)</f>
        <v>0</v>
      </c>
      <c r="Q44" t="str">
        <f>IF(P44=C43,"OK","VERIFICAR")</f>
        <v>OK</v>
      </c>
    </row>
    <row r="45" spans="1:17" ht="16.5" thickBot="1">
      <c r="A45" s="300" t="s">
        <v>442</v>
      </c>
      <c r="B45" s="301"/>
      <c r="C45" s="260">
        <f>C43</f>
        <v>0</v>
      </c>
      <c r="D45" s="190">
        <f>D44</f>
        <v>0</v>
      </c>
      <c r="E45" s="191">
        <f>E44</f>
        <v>0</v>
      </c>
      <c r="F45" s="190">
        <f t="shared" ref="F45" si="25">F44</f>
        <v>0</v>
      </c>
      <c r="G45" s="191">
        <f t="shared" ref="G45" si="26">G44</f>
        <v>0</v>
      </c>
      <c r="H45" s="190">
        <f t="shared" ref="H45" si="27">H44</f>
        <v>0</v>
      </c>
      <c r="I45" s="191">
        <f t="shared" ref="I45:K45" si="28">I44</f>
        <v>0</v>
      </c>
      <c r="J45" s="191">
        <f t="shared" si="28"/>
        <v>0</v>
      </c>
      <c r="K45" s="190">
        <f t="shared" si="28"/>
        <v>0</v>
      </c>
      <c r="L45" s="191">
        <f t="shared" ref="L45:M45" si="29">L44</f>
        <v>0</v>
      </c>
      <c r="M45" s="190">
        <f t="shared" si="29"/>
        <v>0</v>
      </c>
      <c r="N45" s="191">
        <f t="shared" ref="N45" si="30">N44</f>
        <v>0</v>
      </c>
      <c r="O45" s="191">
        <f t="shared" ref="O45" si="31">O44</f>
        <v>0</v>
      </c>
      <c r="P45" s="150">
        <f>SUM(D45:O45)</f>
        <v>0</v>
      </c>
    </row>
    <row r="46" spans="1:17" ht="16.5" thickBot="1">
      <c r="A46" s="294" t="s">
        <v>439</v>
      </c>
      <c r="B46" s="295"/>
      <c r="C46" s="261">
        <f>Planilha!G221</f>
        <v>0</v>
      </c>
      <c r="D46" s="256">
        <f>D45*Planilha!$F$221</f>
        <v>0</v>
      </c>
      <c r="E46" s="192">
        <f>E45*Planilha!$F$221</f>
        <v>0</v>
      </c>
      <c r="F46" s="192">
        <f>F45*Planilha!$F$221</f>
        <v>0</v>
      </c>
      <c r="G46" s="192">
        <f>G45*Planilha!$F$221</f>
        <v>0</v>
      </c>
      <c r="H46" s="192">
        <f>H45*Planilha!$F$221</f>
        <v>0</v>
      </c>
      <c r="I46" s="226">
        <f>I45*Planilha!$F$221</f>
        <v>0</v>
      </c>
      <c r="J46" s="192">
        <f>J45*Planilha!$F$221</f>
        <v>0</v>
      </c>
      <c r="K46" s="192">
        <f>K45*Planilha!$F$221</f>
        <v>0</v>
      </c>
      <c r="L46" s="192">
        <f>L45*Planilha!$F$221</f>
        <v>0</v>
      </c>
      <c r="M46" s="192">
        <f>M45*Planilha!$F$221</f>
        <v>0</v>
      </c>
      <c r="N46" s="192">
        <f>N45*Planilha!$F$221</f>
        <v>0</v>
      </c>
      <c r="O46" s="226">
        <f>O45*Planilha!$F$221</f>
        <v>0</v>
      </c>
      <c r="P46" s="150">
        <f>SUM(D46:O46)</f>
        <v>0</v>
      </c>
    </row>
    <row r="47" spans="1:17" ht="18.75" thickBot="1">
      <c r="A47" s="292" t="s">
        <v>440</v>
      </c>
      <c r="B47" s="296"/>
      <c r="C47" s="262">
        <f>C41+C42+C45+C46</f>
        <v>0</v>
      </c>
      <c r="D47" s="216">
        <f>SUM(D41:D42,D45:D46)</f>
        <v>0</v>
      </c>
      <c r="E47" s="216">
        <f t="shared" ref="E47:O47" si="32">SUM(E41:E42,E45:E46)</f>
        <v>0</v>
      </c>
      <c r="F47" s="216">
        <f t="shared" si="32"/>
        <v>0</v>
      </c>
      <c r="G47" s="216">
        <f t="shared" si="32"/>
        <v>0</v>
      </c>
      <c r="H47" s="217">
        <f t="shared" si="32"/>
        <v>0</v>
      </c>
      <c r="I47" s="218">
        <f t="shared" si="32"/>
        <v>0</v>
      </c>
      <c r="J47" s="216">
        <f t="shared" ref="J47:N47" si="33">SUM(J41:J42,J45:J46)</f>
        <v>0</v>
      </c>
      <c r="K47" s="218">
        <f t="shared" si="33"/>
        <v>0</v>
      </c>
      <c r="L47" s="218">
        <f t="shared" ref="L47:M47" si="34">SUM(L41:L42,L45:L46)</f>
        <v>0</v>
      </c>
      <c r="M47" s="218">
        <f t="shared" si="34"/>
        <v>0</v>
      </c>
      <c r="N47" s="218">
        <f t="shared" si="33"/>
        <v>0</v>
      </c>
      <c r="O47" s="218">
        <f t="shared" si="32"/>
        <v>0</v>
      </c>
      <c r="P47" s="187">
        <f>SUM(P41+P42+P45+P46)</f>
        <v>0</v>
      </c>
    </row>
    <row r="48" spans="1:17" ht="18.75" thickBot="1">
      <c r="A48" s="292" t="s">
        <v>443</v>
      </c>
      <c r="B48" s="293"/>
      <c r="C48" s="215"/>
      <c r="D48" s="216">
        <f>D47</f>
        <v>0</v>
      </c>
      <c r="E48" s="216">
        <f>E47+D48</f>
        <v>0</v>
      </c>
      <c r="F48" s="216">
        <f t="shared" ref="F48:I48" si="35">F47+E48</f>
        <v>0</v>
      </c>
      <c r="G48" s="216">
        <f t="shared" si="35"/>
        <v>0</v>
      </c>
      <c r="H48" s="216">
        <f t="shared" si="35"/>
        <v>0</v>
      </c>
      <c r="I48" s="216">
        <f t="shared" si="35"/>
        <v>0</v>
      </c>
      <c r="J48" s="216">
        <f t="shared" ref="J48" si="36">J47+I48</f>
        <v>0</v>
      </c>
      <c r="K48" s="216">
        <f t="shared" ref="K48" si="37">K47+J48</f>
        <v>0</v>
      </c>
      <c r="L48" s="216">
        <f t="shared" ref="L48" si="38">L47+K48</f>
        <v>0</v>
      </c>
      <c r="M48" s="216">
        <f t="shared" ref="M48" si="39">M47+L48</f>
        <v>0</v>
      </c>
      <c r="N48" s="216">
        <f t="shared" ref="N48" si="40">N47+M48</f>
        <v>0</v>
      </c>
      <c r="O48" s="216">
        <f t="shared" ref="O48" si="41">O47+N48</f>
        <v>0</v>
      </c>
      <c r="P48" s="187"/>
    </row>
    <row r="51" spans="2:13" ht="15.75">
      <c r="B51" s="153"/>
      <c r="D51" s="224"/>
      <c r="E51" s="265"/>
    </row>
    <row r="52" spans="2:13">
      <c r="D52" s="224"/>
      <c r="E52" s="224"/>
      <c r="H52" s="151"/>
      <c r="K52" s="151"/>
      <c r="M52" s="151"/>
    </row>
  </sheetData>
  <mergeCells count="54">
    <mergeCell ref="A11:A12"/>
    <mergeCell ref="B11:B12"/>
    <mergeCell ref="C11:C12"/>
    <mergeCell ref="A13:A14"/>
    <mergeCell ref="B13:B14"/>
    <mergeCell ref="C13:C14"/>
    <mergeCell ref="A15:A16"/>
    <mergeCell ref="B15:B16"/>
    <mergeCell ref="C15:C16"/>
    <mergeCell ref="A17:A18"/>
    <mergeCell ref="B17:B18"/>
    <mergeCell ref="C17:C18"/>
    <mergeCell ref="A19:A20"/>
    <mergeCell ref="B19:B20"/>
    <mergeCell ref="C19:C20"/>
    <mergeCell ref="A21:A22"/>
    <mergeCell ref="B21:B22"/>
    <mergeCell ref="C21:C22"/>
    <mergeCell ref="A23:A24"/>
    <mergeCell ref="B23:B24"/>
    <mergeCell ref="C23:C24"/>
    <mergeCell ref="A25:A26"/>
    <mergeCell ref="B25:B26"/>
    <mergeCell ref="C25:C26"/>
    <mergeCell ref="A27:A28"/>
    <mergeCell ref="B27:B28"/>
    <mergeCell ref="C27:C28"/>
    <mergeCell ref="A29:A30"/>
    <mergeCell ref="B29:B30"/>
    <mergeCell ref="C29:C30"/>
    <mergeCell ref="A31:A32"/>
    <mergeCell ref="B31:B32"/>
    <mergeCell ref="C31:C32"/>
    <mergeCell ref="A33:A34"/>
    <mergeCell ref="B33:B34"/>
    <mergeCell ref="C33:C34"/>
    <mergeCell ref="C43:C44"/>
    <mergeCell ref="A45:B45"/>
    <mergeCell ref="A35:A36"/>
    <mergeCell ref="B35:B36"/>
    <mergeCell ref="C35:C36"/>
    <mergeCell ref="A37:A38"/>
    <mergeCell ref="B37:B38"/>
    <mergeCell ref="C37:C38"/>
    <mergeCell ref="C39:C40"/>
    <mergeCell ref="A48:B48"/>
    <mergeCell ref="A46:B46"/>
    <mergeCell ref="A47:B47"/>
    <mergeCell ref="A39:A40"/>
    <mergeCell ref="B39:B40"/>
    <mergeCell ref="A41:B41"/>
    <mergeCell ref="A42:B42"/>
    <mergeCell ref="A43:A44"/>
    <mergeCell ref="B43:B4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fitToWidth="0" fitToHeight="0" orientation="landscape" horizontalDpi="1200" verticalDpi="1200" r:id="rId1"/>
  <colBreaks count="1" manualBreakCount="1">
    <brk id="9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5</vt:i4>
      </vt:variant>
    </vt:vector>
  </HeadingPairs>
  <TitlesOfParts>
    <vt:vector size="8" baseType="lpstr">
      <vt:lpstr>Planilha</vt:lpstr>
      <vt:lpstr>Resumo</vt:lpstr>
      <vt:lpstr>Cronograma</vt:lpstr>
      <vt:lpstr>Cronograma!Area_de_impressao</vt:lpstr>
      <vt:lpstr>Planilha!Area_de_impressao</vt:lpstr>
      <vt:lpstr>Resumo!Area_de_impressao</vt:lpstr>
      <vt:lpstr>Cronograma!Titulos_de_impressao</vt:lpstr>
      <vt:lpstr>Planilha!Titulos_de_impressao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Lima Conserva</cp:lastModifiedBy>
  <cp:lastPrinted>2018-12-18T13:05:17Z</cp:lastPrinted>
  <dcterms:created xsi:type="dcterms:W3CDTF">2017-06-28T14:49:31Z</dcterms:created>
  <dcterms:modified xsi:type="dcterms:W3CDTF">2019-03-08T17:52:25Z</dcterms:modified>
</cp:coreProperties>
</file>